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savedrecs" sheetId="1" r:id="rId1"/>
  </sheets>
  <definedNames/>
  <calcPr fullCalcOnLoad="1"/>
</workbook>
</file>

<file path=xl/sharedStrings.xml><?xml version="1.0" encoding="utf-8"?>
<sst xmlns="http://schemas.openxmlformats.org/spreadsheetml/2006/main" count="10300" uniqueCount="1757">
  <si>
    <t>Publication Type</t>
  </si>
  <si>
    <t>Authors</t>
  </si>
  <si>
    <t>Book Authors</t>
  </si>
  <si>
    <t>Book Editors</t>
  </si>
  <si>
    <t>Book Group Authors</t>
  </si>
  <si>
    <t>Author Full Names</t>
  </si>
  <si>
    <t>Book Author Full Names</t>
  </si>
  <si>
    <t>Group Authors</t>
  </si>
  <si>
    <t>Article Title</t>
  </si>
  <si>
    <t>Source Title</t>
  </si>
  <si>
    <t>Book Series Title</t>
  </si>
  <si>
    <t>Book Series Subtitle</t>
  </si>
  <si>
    <t>Language</t>
  </si>
  <si>
    <t>Document Type</t>
  </si>
  <si>
    <t>Conference Title</t>
  </si>
  <si>
    <t>Conference Date</t>
  </si>
  <si>
    <t>Conference Location</t>
  </si>
  <si>
    <t>Conference Sponsor</t>
  </si>
  <si>
    <t>Conference Host</t>
  </si>
  <si>
    <t>Author Keywords</t>
  </si>
  <si>
    <t>Keywords Plus</t>
  </si>
  <si>
    <t>Abstract</t>
  </si>
  <si>
    <t>Addresses</t>
  </si>
  <si>
    <t>Affiliations</t>
  </si>
  <si>
    <t>Reprint Addresses</t>
  </si>
  <si>
    <t>Email Addresses</t>
  </si>
  <si>
    <t>Researcher Ids</t>
  </si>
  <si>
    <t>ORCIDs</t>
  </si>
  <si>
    <t>Funding Orgs</t>
  </si>
  <si>
    <t>Funding Name Preferred</t>
  </si>
  <si>
    <t>Funding Text</t>
  </si>
  <si>
    <t>Cited References</t>
  </si>
  <si>
    <t>Cited Reference Count</t>
  </si>
  <si>
    <t>Times Cited, WoS Core</t>
  </si>
  <si>
    <t>Times Cited, All Databases</t>
  </si>
  <si>
    <t>180 Day Usage Count</t>
  </si>
  <si>
    <t>Since 2013 Usage Count</t>
  </si>
  <si>
    <t>Publisher</t>
  </si>
  <si>
    <t>Publisher City</t>
  </si>
  <si>
    <t>Publisher Address</t>
  </si>
  <si>
    <t>ISSN</t>
  </si>
  <si>
    <t>eISSN</t>
  </si>
  <si>
    <t>ISBN</t>
  </si>
  <si>
    <t>Journal Abbreviation</t>
  </si>
  <si>
    <t>Journal ISO Abbreviation</t>
  </si>
  <si>
    <t>Publication Date</t>
  </si>
  <si>
    <t>Publication Year</t>
  </si>
  <si>
    <t>Volume</t>
  </si>
  <si>
    <t>Issue</t>
  </si>
  <si>
    <t>Part Number</t>
  </si>
  <si>
    <t>Supplement</t>
  </si>
  <si>
    <t>Special Issue</t>
  </si>
  <si>
    <t>Meeting Abstract</t>
  </si>
  <si>
    <t>Start Page</t>
  </si>
  <si>
    <t>End Page</t>
  </si>
  <si>
    <t>Article Number</t>
  </si>
  <si>
    <t>DOI</t>
  </si>
  <si>
    <t>DOI Link</t>
  </si>
  <si>
    <t>Book DOI</t>
  </si>
  <si>
    <t>Early Access Date</t>
  </si>
  <si>
    <t>Number of Pages</t>
  </si>
  <si>
    <t>WoS Categories</t>
  </si>
  <si>
    <t>Web of Science Index</t>
  </si>
  <si>
    <t>Research Areas</t>
  </si>
  <si>
    <t>IDS Number</t>
  </si>
  <si>
    <t>Pubmed Id</t>
  </si>
  <si>
    <t>Open Access Designations</t>
  </si>
  <si>
    <t>Highly Cited Status</t>
  </si>
  <si>
    <t>Hot Paper Status</t>
  </si>
  <si>
    <t>Date of Export</t>
  </si>
  <si>
    <t>UT (Unique WOS ID)</t>
  </si>
  <si>
    <t>Web of Science Record</t>
  </si>
  <si>
    <t>J</t>
  </si>
  <si>
    <t>Eladany, MM; Eldesouky, AA; Sallam, AA</t>
  </si>
  <si>
    <t/>
  </si>
  <si>
    <t>Eladany, Mai Mahmoud; Eldesouky, Azza Ahmad; Sallam, Abdelhay Ahmed</t>
  </si>
  <si>
    <t>Power System Transient Stability: An Algorithm for Assessment and Enhancement Based on Catastrophe Theory and FACTS Devices</t>
  </si>
  <si>
    <t>IEEE ACCESS</t>
  </si>
  <si>
    <t>Article</t>
  </si>
  <si>
    <t>It is of crucial importance to obviate power system damage and cascading failures that may cause a full or partial blackout when the system is exposed to severe contingencies. Flexible alternating current transmission system (FACTS) devices have been harnessed for solving several power system problems including transient stability. Ever since, to emphasize the effectiveness of the FACTS technology, the number and allocation of these devices must be selected properly. So, a novel algorithm is proposed in this paper to determine the best least number (BLN) and allocation of the thyristor-controlled series capacitor (TCSC) with a goal of improving the transient stability in an optimal manner. A combination of the catastrophe theory (CT) and the multi-objective particle swarm optimization (MOPSO) method in addition to a clustering technique is used to structure the proposed algorithm. The CT is used to assess the transient stability and calculate the critical clearing time (CCT). MOPSO is applied to compromise between maximizing the CCT and minimizing the cost of TCSCs as two contradictory objective functions. The clustering technique is designed to provide the BLN of TCSC devices. Accordingly, at least investment, the proposed algorithm satisfies an increase of the stability margin by increasing the value of CCT for each generator and improves the location of operating points in the CT's stability region. Simulation of the proposed algorithm application to New England 39-bus power system is presented to verify the algorithm effectiveness. The results confirm the feasibility of this algorithm and are validated in comparison with those obtained through time-domain simulation.</t>
  </si>
  <si>
    <t>[Eladany, Mai Mahmoud; Eldesouky, Azza Ahmad; Sallam, Abdelhay Ahmed] Port Said Univ, Elect Power Dept, Port Fouad 42526, Egypt</t>
  </si>
  <si>
    <t>Egyptian Knowledge Bank (EKB); Port Said University</t>
  </si>
  <si>
    <t>Eladany, MM (corresponding author), Port Said Univ, Elect Power Dept, Port Fouad 42526, Egypt.</t>
  </si>
  <si>
    <t>mai_eladany@eng.psu.eg</t>
  </si>
  <si>
    <t>10.1109/ACCESS.2018.2834906</t>
  </si>
  <si>
    <t>2023-09-21</t>
  </si>
  <si>
    <t>WOS:000434658200001</t>
  </si>
  <si>
    <t>Gharib, A; Abdel-Rahman, I; Shehata, M</t>
  </si>
  <si>
    <t>Gharib, Ahmed; Abdel-Rahman, Ibrahim; Shehata, Mohamed</t>
  </si>
  <si>
    <t>Experimental study of biomass combustion and separation using vertical cyclone combustor</t>
  </si>
  <si>
    <t>JOURNAL OF MECHANICAL SCIENCE AND TECHNOLOGY</t>
  </si>
  <si>
    <t>The present work is devoted to study experimentally the effect of the vortex finder length to the cyclone height ratio (S/H), the air flow rate, and the biomass particles (diameters, feeding flow rates, and type) on the separation efficiency of the cyclone in cold tests. Results from the cold tests were taken as a base of the combustion tests in order to identify the optimum operating conditions. In addition, the combustion characteristics of the cyclone were studied. The experimental results showed that, by increasing the air flow rate, the biomass particles diameter and decreasing the biomass feeding flow rate, the separation efficiency increased. Also, by increasing the vortex finder length to the cyclone height ratio (S/H) the separation efficiency increased for vortex finder ratios greater than 8 % up to 16 % where the separation efficiency reached its maximum value. After that, the separation efficiency started to decrease by further increase of the vortex finder ratio. It is worth stating that, the fine biomass particles gave lower separation efficiency than the coarse particles at whole ranges of feeding flow rates. For all particles diameters, the maximum centerline axial temperatures were obtained at the top of the cyclone. For coarse particles diameters, the centerline axial temperature started to decrease until axial distance of y/D = 3. After that, the centerline axial temperature increased slightly until the exit of the cyclone. For fine particles diameters the centerline axial temperature decreased until the bottom of the cyclone. Finally, the combustion of LPG and biomass fuel mixture revealed higher values of radial temperatures than those obtained from the combustion of the LPG only at the same thermal load.</t>
  </si>
  <si>
    <t>[Gharib, Ahmed; Abdel-Rahman, Ibrahim; Shehata, Mohamed] Port Said Univ, Dept Power Mech Engn, Port Said, Egypt</t>
  </si>
  <si>
    <t>Abdel-Rahman, I; Shehata, M (corresponding author), Port Said Univ, Dept Power Mech Engn, Port Said, Egypt.</t>
  </si>
  <si>
    <t>UO248745@uniovi.es</t>
  </si>
  <si>
    <t>NOV</t>
  </si>
  <si>
    <t>10.1007/s12206-018-1047-2</t>
  </si>
  <si>
    <t>WOS:000452510600048</t>
  </si>
  <si>
    <t>C</t>
  </si>
  <si>
    <t>Ismail, SM; Daoud, AA; El-Serafi, KA; Dessouky, SS</t>
  </si>
  <si>
    <t>Gabr, WI; ElDin, HHZ; Elshahed, MA</t>
  </si>
  <si>
    <t>Ismail, Sara Mohamed; Daoud, Ahmed Ali; El-Serafi, Kamel Ahmed; Dessouky, Sobhy Serry</t>
  </si>
  <si>
    <t>A novel control strategy for improving the power quality of an isolated microgrid under different load conditions</t>
  </si>
  <si>
    <t>2018 TWENTIETH INTERNATIONAL MIDDLE EAST POWER SYSTEMS CONFERENCE (MEPCON)</t>
  </si>
  <si>
    <t>Proceedings of the International Middle East Power Systems Conference</t>
  </si>
  <si>
    <t>Proceedings Paper</t>
  </si>
  <si>
    <t>20th International Middle East Power Systems Conference (MEPCON)</t>
  </si>
  <si>
    <t>DEC 18-20, 2018</t>
  </si>
  <si>
    <t>Cairo, EGYPT</t>
  </si>
  <si>
    <t>This paper proposes a novel control strategy for hybrid stand-alone microgrid (MG) system under different load conditions. This control strategy is proposed considering the fast response Super-Capacitor storage element in order to improve the dynamic performance of the system. This control strategy is applied to an isolated MG consists of Photovoltaic (PV) cells and Permanent Magnet Synchronous Generator (PMSG) based variable speed wind turbine (WT) integrating a Super-Capacitors (SCs) energy storage. The control strategy is dedicated to control the output voltage in terms of amplitude and frequency under different conditions of operation, and to achieve a better regulation between the available generation and the overall load demand taking in consideration balanced, unbalanced and nonlinear load. The proposed control strategy helps in improving the grid power quality by controlling the PV system so as to operate as an active power filter by providing the nonlinear load with the required harmonic component of current. The effectiveness of the proposed control strategy is verified by applying it on a 450 kW PMSG WT and 100 kW PV system under various operating conditions. The simulation results are obtained using SIMULINK toolbox in MATLAB environment. The simulation results show that, the proposed control strategy operates efficiently with high steady state performance.</t>
  </si>
  <si>
    <t>[Ismail, Sara Mohamed; Daoud, Ahmed Ali; El-Serafi, Kamel Ahmed; Dessouky, Sobhy Serry] Port Said Univ, Dept Elect Engn, Port Said, Egypt</t>
  </si>
  <si>
    <t>Ismail, SM (corresponding author), Port Said Univ, Dept Elect Engn, Port Said, Egypt.</t>
  </si>
  <si>
    <t>Saraa.m2007@gmail.com; Ahmed.ali.daoud@gmail.com; relserafi@hotmail.com; Sobhyserry@yahoo.com</t>
  </si>
  <si>
    <t>WOS:000465373000171</t>
  </si>
  <si>
    <t>Elmetwaly, AH; Eldesouky, AA; Sallam, AA</t>
  </si>
  <si>
    <t>Elmetwaly, Ahmed Hussain; Eldesouky, Azza Ahmed; Sallam, Abdelhay Ahmed</t>
  </si>
  <si>
    <t>An Adaptive D-FACTS for Power Quality Enhancement in an Isolated Microgrid</t>
  </si>
  <si>
    <t>Technologies of microgrids (MGs) help power grid evolve into one that is more efficient, less polluting, reduced losses, and more flexible to provide energy consumers &amp; x2019; want and need. Because of the nature of various renewable energy sources (RESs) integrated into the MGs such as variability and inability to accurately predict and control, different technical problems are created. Power quality is one of the most important issues to be addressed, especially harmonic distortion and voltage stabilization. Many devices have been proposed to improve these two aspects that may result from loads nonlinearity and sources uncertainty. In this study, an adaptive switched filter compensator (ASFC) with developed proportional-integral-derivative (PID) controller is proposed to improve the overall dynamic performance of the MGs. The PID &amp; x2019;s controller gains are optimally tuned via the application of grasshopper &amp; x2019;s optimization algorithm (GOA) to act adaptively with self-tuning as the operating conditions may subject to change during MG operation. Different case studies are proposed to reveal the robustness of the presented ASFC on harmonic mitigation, dynamic voltage stabilization, reactive power compensation and power factor improvement considering the features of RESs such as variations of wind speed, solar PV irradiation and temporary fault conditions. A distribution synchronous static compensator (D-STATCOM), as one of the most popular D-FACTS, with optimal tuned PID controller by using the GOA is also proposed. To validate both the proposed ASFC topology and the modified D-STATCOM, comparative studies including what has been published in literature are examined by using MATLAB/Simulink platform. The results advocate the effectiveness, robustness and latency of the proposed devices.</t>
  </si>
  <si>
    <t>[Elmetwaly, Ahmed Hussain] Elshorouk Acad, Higher Inst Engn, Cairo 41511, Egypt; [Eldesouky, Azza Ahmed; Sallam, Abdelhay Ahmed] Port Said Univ, Dept Elect Power Engn, Port Fouad 42526, Egypt</t>
  </si>
  <si>
    <t>Elmetwaly, AH (corresponding author), Elshorouk Acad, Higher Inst Engn, Cairo 41511, Egypt.</t>
  </si>
  <si>
    <t>eng.ahmedhussain7@gmail.com</t>
  </si>
  <si>
    <t>10.1109/ACCESS.2020.2981444</t>
  </si>
  <si>
    <t>WOS:000527411700165</t>
  </si>
  <si>
    <t>Ahmed, AS</t>
  </si>
  <si>
    <t>Ahmed, Ahmed Shata</t>
  </si>
  <si>
    <t>Technical and economic feasibility of the first wind farm on the coast of Mediterranean Sea</t>
  </si>
  <si>
    <t>AIN SHAMS ENGINEERING JOURNAL</t>
  </si>
  <si>
    <t>The deployment of the use of inshore wind farms is an important for the preservation of the environmental aspects of the Mediterranean Sea zone, and seeks to achieve this goal all major industrialized countries bordering it. To assess the wind profile and its economic feasibility for the coastal area in Sidi Barrani province, a meteorological station with mast of 10 m was constructed near the Mediterranean Sea shore in Egypt. The density of wind power was assessed at the level of 100 m monthly and seasonally after taking into account the correction of air density. On the annual basis, the station is rated with high potential 441 kW/m(2). This is an ideal location for large-scale wind turbine to generate sustainable electricity. A performance assessment was executed using three commercialized wind generators having capacity of 2000 kW from different manufacturers and were also equal in height and rotor diameter, for choosing the best unit suitable for the target area. The economic analysis of a 200 MW coastal wind farm in the studied area was done using the advanced method of present value costs. The findings prove that the proposed project could produce approximately 988 GWh per year of electrical energy with an economic price of 1.7 US cents per kWh. (C) 2020 The Authors. Published by Elsevier B.V. on behalf of Faculty of Engineering, Ain Shams University.</t>
  </si>
  <si>
    <t>[Ahmed, Ahmed Shata] Port Said Univ, Fac Sci, Phys Dept, Port Fuad, Egypt</t>
  </si>
  <si>
    <t>Ahmed, AS (corresponding author), Port Said Univ, Fac Sci, Phys Dept, Port Fuad, Egypt.</t>
  </si>
  <si>
    <t>ahmedshata72@hotmail.com</t>
  </si>
  <si>
    <t>JUN</t>
  </si>
  <si>
    <t>10.1016/j.asej.2020.10.017</t>
  </si>
  <si>
    <t>JUN 2021</t>
  </si>
  <si>
    <t>WOS:000658517800012</t>
  </si>
  <si>
    <t>Optimal planning for sustainable and cost-effective power generation on the Red Sea coast</t>
  </si>
  <si>
    <t>SUSTAINABLE ENERGY TECHNOLOGIES AND ASSESSMENTS</t>
  </si>
  <si>
    <t>The power in the wind is a clean source over the world, and it can be used economically on a significant scale. A turbine's economic value is directly related to the price of other electrical power. This research analyzes the economic ability to generate electricity from the inshore winds at Saint Paul region, the western coast of Red Sea, Egypt. In this respect, the annual average power density at the level of 100 m was 569 kW/m(2). This seaboard site has enormous potential for wind power generation, and is technically acceptable for setting up wind farms, similar to these at some European cities like Delfzijl (Netherlands) and Vindeby (Denmark). A simulation of energy cost analysis for a 100 MW class inshore wind farm was presented. In light of economic feasibility, the energy output from the assumed wind plant reached above 528 GWh per year, that would cost 1.56 US cent per kWh. Officials should pay attention to this wind-rich region on the Red Sea shores to generate more clean electricity via this locally and globally competitive price.</t>
  </si>
  <si>
    <t>[Ahmed, Ahmed Shata] Port Said Univ, Dept Phys, Fac Sci, Port Fuad, Egypt</t>
  </si>
  <si>
    <t>Ahmed, AS (corresponding author), Port Said Univ, Dept Phys, Fac Sci, Port Fuad, Egypt.</t>
  </si>
  <si>
    <t>DEC</t>
  </si>
  <si>
    <t>10.1016/j.seta.2020.100891</t>
  </si>
  <si>
    <t>WOS:000595924600009</t>
  </si>
  <si>
    <t>Analysis the economics of sustainable electricity by wind and its future perspective</t>
  </si>
  <si>
    <t>JOURNAL OF CLEANER PRODUCTION</t>
  </si>
  <si>
    <t>Since the prices of oil and gasoline increase, the wind power will become increasingly competitive. So, one should present the safe conclusions with respect to the economic viability in terms of investment and operation of the wind turbines at a given location. Egypt enjoys fully a high potentiality of wind energy and its applications, nevertheless the study of this renewable source is still below the required level. Technical assessment of a two wind farms of 300 MW installed capacity has been presented on the proposed locations, where the correct roughness factor was estimated and the rate of wind power density potential per month at 100 m altitude has been derived. Frequency distributions, monthly capacity factor and annual full load hours have been investigated to choose the best suitable wind turbines over there. Annual capacity factors are high ranged between 44% and 42%, respectively, that represents 3855 h of annual operation hours in Kharga station, while 3680 of operative yearly hours were at Dakhla South station. The considered wind farms could generate 1130 GWh of electricity per year. Average cost per kWh is around 2 (sic) cent. In terms of practical economic analysis and considerations given in this paper, Kharga and Dakhla South sites are global areas for wind power plants and have the ability to generate electricity with low price. Also, it is lower than the local electricity tariff in Egypt, which was generated by other ways through the fiscal year 2017/2018, that is equivalent to 5.4 US cent per kilowatt-hour. As a result, this great amount of electricity produced from this venture is relatively more than the needs of Egypt and can be exported to Southern European countries on the Mediterranean Sea, that will reduce the domestic fossil fuel consumption and create a clean regional climate by preventing thousands of tons of carbon emissions per year. (C) 2019 Elsevier Ltd. All rights reserved.</t>
  </si>
  <si>
    <t>JUL 1</t>
  </si>
  <si>
    <t>10.1016/j.jclepro.2019.03.246</t>
  </si>
  <si>
    <t>WOS:000469151900064</t>
  </si>
  <si>
    <t>Wind energy characteristics and wind park installation in Shark El-Ouinat, Egypt</t>
  </si>
  <si>
    <t>RENEWABLE &amp; SUSTAINABLE ENERGY REVIEWS</t>
  </si>
  <si>
    <t>Review</t>
  </si>
  <si>
    <t>This work presents the first statistical analysis about the wind characteristics using measured wind speed data for the period of five years by the meteorological station on Shark El-Ouinat City in depth west southern Egyptian desert. The average annual wind speed is obtained as 6.5 m/s over 10 m height. The annual average of Weibull parameters is 2.1 for shape factor k and 7.4 m/s for the scale parameter c. The predominant winds are (360 degrees) with a percentage 47.1% throughout the year. Estimation of wind energy potential per month at 10 m altitude via two various techniques was studied, where Rayleigh distribution is not accurate for fitting it for this location. The wind energy potential from wind that can be arrived is nearly 582 kW/m(2) per year at 100 m height that are comparable with and higher than its counterparts at much nations like USA, Brazil, Great Britain, Holland, and Russia. A technical estimation is introduced of electric current production from - a 150 MW wind park-considered at this area, which will which will generate an electrical energy at a rate of 730,791 MWh yearly with capacity factor of 56%, at hub height 100 m. And the expected cost is 1.3 (sic) cent/kWh by using a new simple procedure (methodology) to account for the cost analysis of electricity generated from the wind farms.</t>
  </si>
  <si>
    <t>[Ahmed, Ahmed Shata] Port Said Univ, Fac Sci, Dept Phys, Port Said, Egypt</t>
  </si>
  <si>
    <t>Ahmed, AS (corresponding author), Port Said Univ, Fac Sci, Dept Phys, Port Said, Egypt.</t>
  </si>
  <si>
    <t>FEB</t>
  </si>
  <si>
    <t>10.1016/j.rser.2017.09.031</t>
  </si>
  <si>
    <t>WOS:000417079400055</t>
  </si>
  <si>
    <t>El-Asfoury, MS; Abdou, SM; Nassef, A</t>
  </si>
  <si>
    <t>El-Asfoury, Mohamed S.; Abdou, Shaban M.; Nassef, Ahmed</t>
  </si>
  <si>
    <t>Boosting Thermoelectric-Mechanical Properties of BiSb-Based Material by SiC Nanocomposites</t>
  </si>
  <si>
    <t>JOM</t>
  </si>
  <si>
    <t>The intensification of improving bismuth antimony properties can largely be attributed to its attractive thermoelectric characteristics. However, insufficient mechanical investigation could inhibit its practical applications. In the present study, silicon carbide (SiC) nanoparticles were embedded into (Bi85Sb15)(1-x)SiCx (x = 0.0 wt.%, 0.25 wt.%, 0.5 wt.%, 0.75 wt.%, and 1.0 wt.%) by mechanical alloying and subsequent spark plasma consolidation. The morphologic, thermoelectric, and mechanical properties (represent in the hardness and bending strength) have been characterized and discussed. SiC nanoparticles associate, creating new interfaces and point defects in the matrix. The lowest SiC fraction independently increases the electrical conductivity. However, all the samples showed an improvement in the Seebeck coefficient and a suppression if the thermal conductivity. The composite of 0.5 wt.% SiC enhanced the ZT to 0.27, which is up to 60% higher compared to higher pristine matrix. The incorporation of SiC nanoparticles simultaneously boosted the hardness, bending strength, and thermoelectric properties.</t>
  </si>
  <si>
    <t>[El-Asfoury, Mohamed S.; Abdou, Shaban M.; Nassef, Ahmed] Port Said Univ, Fac Engn, Dept Prod &amp; Mech Design, Port Said 42523, Egypt</t>
  </si>
  <si>
    <t>El-Asfoury, MS (corresponding author), Port Said Univ, Fac Engn, Dept Prod &amp; Mech Design, Port Said 42523, Egypt.</t>
  </si>
  <si>
    <t>m.asfoury@gmail.com</t>
  </si>
  <si>
    <t>SEP</t>
  </si>
  <si>
    <t>10.1007/s11837-021-04699-7</t>
  </si>
  <si>
    <t>MAY 2021</t>
  </si>
  <si>
    <t>WOS:000648218200004</t>
  </si>
  <si>
    <t>Unraveling the thermoelectric performance of Bismuth Antimony/graphene nanocomposite synthesized by spark plasma extrusion</t>
  </si>
  <si>
    <t>JOURNAL OF ALLOYS AND COMPOUNDS</t>
  </si>
  <si>
    <t>Bismuth Antimony, Bi0.85Sb0.15 is promising thermoelectric material due to their greater adverse impacts on heat-to-electrical energy conversion. In this study, Bi-Sb nanocomposite with different graphene (Gr) contents (0.25, 0.5, 0.75 and 1.0 wt%) were prepared by spark plasma extrusion (SPE). The process combines between spark plasma sintering technique (SPS), which promotes faster sintering rates, and extrusion as plastic deformation, in one step using conventional sintering apparatus. A homogeneous rearrangement grains with texture orientation was revealed with slight Gr content, originate from consolidation-deformation process. Additionally, conductive Gr network observed around the boundaries and inside the matrix. The SPE process enlarged the grain size and the consistently texture degree was significantly upraised, which were advantageous for the carrier mobility and electrical conductivity. Seebeck coefficient was natural, however thermal conductivity increased with Gr additions, stick with conductivity behavior. Consequently, high thermoelectric performance belong to 0.75 wt% Gr content was obtained, power factor of 4.08 x 10(-3) W m(-1) K-2 and ZT of 0.52. This work significantly describes the influence of texture engineering on thermoelectric properties and provide perspectives apportionment nanocomposite strategies as diverse sources. (C) 2021 Elsevier B.V. All rights reserved.</t>
  </si>
  <si>
    <t>mohamed.saad@eng.psu.edu.eg</t>
  </si>
  <si>
    <t>DEC 20</t>
  </si>
  <si>
    <t>10.1016/j.jallcom.2021.161399</t>
  </si>
  <si>
    <t>AUG 2021</t>
  </si>
  <si>
    <t>WOS:000701238400001</t>
  </si>
  <si>
    <t>Ismail, RM; Megahed, NA; Eltarabily, S</t>
  </si>
  <si>
    <t>Ismail, Ruaa M.; Megahed, Naglaa A.; Eltarabily, Sara</t>
  </si>
  <si>
    <t>Numerical investigation of the indoor thermal behaviour based on PCMs in a hot climate</t>
  </si>
  <si>
    <t>ARCHITECTURAL SCIENCE REVIEW</t>
  </si>
  <si>
    <t>Achieving indoor thermal comfort is essential for productivity, especially in educational environments, and hence has recently attracted considerable attention. Phase change materials (PCMs) integrated into various building components have been used to improve the indoor temperature. In this study, the effectiveness of integrating macro-encapsulated BioPCMs into the walls and ceilings of lecture halls in an educational building was determined via simulation. The simulations considered a hot climate coupled with controlled night ventilation of 15 air change per hour for enhancing the indoor temperature. Using the EnergyPlus software, simulations were performed for different PCM melting temperatures (25, 27 and 29 degrees C) and thicknesses. The PCM with a melting temperature of 27 degrees C yielded a notable reduction (0.5-3.3 degrees C) in the indoor temperature. Furthermore, increasing the layer thickness to 3.75 cm had little effect on the temperature, as indicated by the incomplete charging process during the night.</t>
  </si>
  <si>
    <t>[Ismail, Ruaa M.; Megahed, Naglaa A.; Eltarabily, Sara] Port Said Univ, Fac Engn, Architectural Engn &amp; Urban Planning Dept, Port Said 42526, MI, Egypt</t>
  </si>
  <si>
    <t>Ismail, RM (corresponding author), Port Said Univ, Fac Engn, Architectural Engn &amp; Urban Planning Dept, Port Said 42526, MI, Egypt.</t>
  </si>
  <si>
    <t>roaa.ismail@eng.psu.edu.eg</t>
  </si>
  <si>
    <t>MAY 4</t>
  </si>
  <si>
    <t>10.1080/00038628.2022.2058459</t>
  </si>
  <si>
    <t>APR 2022</t>
  </si>
  <si>
    <t>WOS:000784099400001</t>
  </si>
  <si>
    <t>El Genidy, M</t>
  </si>
  <si>
    <t>El Genidy, Mohammed</t>
  </si>
  <si>
    <t>Multiple nonlinear regression of the Markovian arrival process for estimating the daily global solar radiation</t>
  </si>
  <si>
    <t>COMMUNICATIONS IN STATISTICS-THEORY AND METHODS</t>
  </si>
  <si>
    <t>Solar radiation is a global ecological phenomenon that affects life everywhere. In this study, a new statistical method, called the Quartiles-Moment's method, is proposed to estimate the scale and shape parameters of the exponentiated Gumbel maximum distribution (EGMD). The Kolomogorov?Smirnov test and the percentiles of the dataset are thus used to fit the dataset of the daily global solar radiation and the corresponding daily maximum temperature with EGMD. Thence, multiple nonlinear regression of the daily global solar radiation and the corresponding daily maximum temperature are produced and compared with the real dataset accordingly.</t>
  </si>
  <si>
    <t>[El Genidy, Mohammed] Port Said Univ, Fac Sci, Dept Math &amp; Comp Sci, Port Said 42522, Egypt</t>
  </si>
  <si>
    <t>El Genidy, M (corresponding author), Port Said Univ, Fac Sci, Dept Math &amp; Comp Sci, Port Said 42522, Egypt.</t>
  </si>
  <si>
    <t>drmmg2016@yahoo.com</t>
  </si>
  <si>
    <t>NOV 17</t>
  </si>
  <si>
    <t>10.1080/03610926.2018.1517890</t>
  </si>
  <si>
    <t>WOS:000489899500001</t>
  </si>
  <si>
    <t>Yehia, W; Kamar, L; Hassan, MA; Moustafa, MM</t>
  </si>
  <si>
    <t>Yehia, W.; Kamar, L.; Hassan, M. A.; Moustafa, M. M.</t>
  </si>
  <si>
    <t>Proposed Hybrid Power System for Short Route Ferries</t>
  </si>
  <si>
    <t>NASE MORE</t>
  </si>
  <si>
    <t>A fractional fuel consumption saving as well as pollution cuts will be a thinking pattern or a key concern in modern ship designs. Recent advances in technology for solar cells and photovoltaic (PV) modules have resulted in solar power being a cost-effective fuel reduction alternative for this objective. This paper is intended to provide a hybrid solar diesel power system for short-run ferries. This work proposes and emphasizes the energy efficiency, cost efficiency and minimal environmental impact of hybrid-powered ferries with solar diesel. The proposed system has been studied on the example of passenger-car ferry connecting the two banks of the Suez Canal at Port Said city - Egypt. Economic and environmental analyses have been conducted to determine and measure the advantages of the proposed system. The results show an economically viable and environmentally sustainable system if it were treated as a long-term investment. Compared to the equivalent diesel generator system, this system reduces exhaust emissions by about 375 tonnes per year. The fuel cost savings achieved are also significant.</t>
  </si>
  <si>
    <t>[Yehia, W.; Kamar, L.; Hassan, M. A.; Moustafa, M. M.] Port Said Univ, Fac Engn, Naval Architecture &amp; Marine Engn Dept, Port Fuad, Egypt</t>
  </si>
  <si>
    <t>Yehia, W (corresponding author), Port Said Univ, Fac Engn, Naval Architecture &amp; Marine Engn Dept, Port Fuad, Egypt.</t>
  </si>
  <si>
    <t>waleed.yehia@gmail.com; laila.kamar@eng.psu.edu.eg; marine_eng.mony@hotmail.com; Moustafa3875@eng.psu.edu.eg</t>
  </si>
  <si>
    <t>10.17818/NM/2020/3.6</t>
  </si>
  <si>
    <t>WOS:000580509000007</t>
  </si>
  <si>
    <t>Elsheikh, ME</t>
  </si>
  <si>
    <t>Elsheikh, Mogeeb Elrahman</t>
  </si>
  <si>
    <t>Highly Flexible Wind Turbine Blades Utilizing Corrugated Surface Hinges</t>
  </si>
  <si>
    <t>COATINGS</t>
  </si>
  <si>
    <t>An anthropomorphic wind turbine blade was the suggested design that had a flexure hinge at root, middle, and tip regions. The inter-distances of the flexure hinges follow the Fibonacci sequence and resembled the natural finger through binding. Therefore, the present study designs various corrugated flexure hinges. NACA0012 is chosen as the basic airfoil for designing the corrugated flexure hinges with different geometrical profiles and leading edges. The designs are based on morphing technology and the main geometrical parameters of the corrugation, the pitch distance along the span and the height, are inspired by tubercles of the whale flippers. The study uses the finite element method to define the significant strength characteristics of each design flap-wise, edge-wise, torsional stiffness, and buckling resistance in order to assign the best fit corrugation profile for each region of the blade.</t>
  </si>
  <si>
    <t>[Elsheikh, Mogeeb Elrahman] Port Said Univ, Fac Engn, Prod &amp; Mech Design Dept, Port Said 42526, Egypt</t>
  </si>
  <si>
    <t>Elsheikh, ME (corresponding author), Port Said Univ, Fac Engn, Prod &amp; Mech Design Dept, Port Said 42526, Egypt.</t>
  </si>
  <si>
    <t>Mogeeb500yom@gmail.com</t>
  </si>
  <si>
    <t>10.3390/coatings11060635</t>
  </si>
  <si>
    <t>WOS:000665394500001</t>
  </si>
  <si>
    <t>Abuhashish, MN; Daoud, AA; Elfar, MH</t>
  </si>
  <si>
    <t>Abuhashish, Mai N.; Daoud, Ahmed A.; Elfar, Medhat H.</t>
  </si>
  <si>
    <t>A Novel Model Predictive Speed Controller for PMSG in Wind Energy Systems</t>
  </si>
  <si>
    <t>INTERNATIONAL JOURNAL OF RENEWABLE ENERGY RESEARCH</t>
  </si>
  <si>
    <t>In the present study, the machine-side converter (MSC) for a wind turbine (WT) system is controlled using a novel model predictive speed control (MPSC) technique. The proposed controller is employed to avoid the limitations associated with the cascaded structure of linear controllers. This MPSC is applied to the permanent magnet synchronous generator (PMSG). The novel MPSC is designed using a hybrid maximum power point tracking (MPPT) algorithm and this assists in capturing the maximum possible wind power. The proposed control technique allows for controlling both electrical and mechanical variables simultaneously within a single control loop. As a result, the conventional cascaded structure of proportional-integral (PI) controllers is eliminated, which enhances the system dynamic response. As the suggested MPSC is a model-based control strategy; therefore, its performance is evaluated under various PMSG parameters. In the grid-side converter (GSC), a model predictive current control (MPCC) approach is employed in order to achieve active and reactive power control. This is accomplished by controlling the grid currents in a decoupled manner. A complete model of the WT system with direct-driven PMSG is conducted using MATLAB/Simulink The proposed MPSC performance is investigated. Moreover, its performance is compared with a classical PI speed controller under various wind conditions. Based on the simulation results, it is indicated that model predictive control (MPC) outperforms the PI controller in handling the system dynamics The system efficiency using the suggested MPSC is about 94.5 % at rated wind speed. The novel MPSC shows a good performance for several PMSG parameters.</t>
  </si>
  <si>
    <t>[Abuhashish, Mai N.; Daoud, Ahmed A.; Elfar, Medhat H.] Port Said Univ, Fac Engn, Dept Elect Power Engn, Port Said, Egypt</t>
  </si>
  <si>
    <t>Abuhashish, MN (corresponding author), Port Said Univ, Fac Engn, Port Said, Egypt.</t>
  </si>
  <si>
    <t>engmainasr@yahoo.com; ahmed.ali.daoud@gmail.com; medhat.elfar@gmail.com</t>
  </si>
  <si>
    <t>MAR</t>
  </si>
  <si>
    <t>WOS:000787787500016</t>
  </si>
  <si>
    <t>El Genidy, MM; Beheary, MS</t>
  </si>
  <si>
    <t>El Genidy, Mohammed M.; Beheary, Mokhtar S.</t>
  </si>
  <si>
    <t>Forecasting Methods in Various Applications Using Algorithm of Estimation Regression Models and Converting Data Sets into Markov Model</t>
  </si>
  <si>
    <t>COMPLEXITY</t>
  </si>
  <si>
    <t>Water quality control helps in the estimation of water bodies and detects the span of pollutants and their effect on the neighboring environment. This is why the water quality of the northern part of Lake Manzala has been studied here from January to March, 2016. This study aims to model and create a program for linear and nonlinear regression of the water elements in Lake Manzala to assess and predict the water quality. Water samples have been extracted from various depths, and physio-chemical properties and heavy metal concentrations have been evaluated. This study has proposed a new algorithm for predicting water quality called Algorithm of Estimation Regression Model (AERM). On the contrary, in renewable energy applications, statistical modeling and forecasting the solar radiation remains a significant issue with detect to reinforce power management. A new proposed method for forecasting the average Monthly Global Solar Energy (MGSE) in Queensland, Australia, is called, Converting Data Set into Markov Model (CDMM). It was used to obtain Markov transition probability matrices for three and six states of the solar energy. The proposed forecasting method yielded accurate results with minimal error.</t>
  </si>
  <si>
    <t>[El Genidy, Mohammed M.] Port Said Univ, Fac Sci, Dept Math &amp; Comp Sci, Port Said, Egypt; [Beheary, Mokhtar S.] Port Said Univ, Fac Sci, Dept Environm Sci, Port Said, Egypt</t>
  </si>
  <si>
    <t>Egyptian Knowledge Bank (EKB); Port Said University; Egyptian Knowledge Bank (EKB); Port Said University</t>
  </si>
  <si>
    <t>El Genidy, MM (corresponding author), Port Said Univ, Fac Sci, Dept Math &amp; Comp Sci, Port Said, Egypt.</t>
  </si>
  <si>
    <t>JAN 29</t>
  </si>
  <si>
    <t>10.1155/2022/2631939</t>
  </si>
  <si>
    <t>WOS:000773828000005</t>
  </si>
  <si>
    <t>Moustafa, MM; Yehia, W</t>
  </si>
  <si>
    <t>Moustafa, M. M.; Yehia, W.</t>
  </si>
  <si>
    <t>SQUAT ASSESSMENT FOR SAFE NAVIGATION OF RIVER NILE CRUISERS</t>
  </si>
  <si>
    <t>BRODOGRADNJA</t>
  </si>
  <si>
    <t>In recent years a great deal of research efforts in ship hydromechanics have been devoted to practical navigation problems in moving larger ships safely into existing harbors and inland waterways. An area of particular concern is the prediction of ship squat in shallow or restricted waters at different speeds. Squat may cause grounding of the ship which result in severe damage to the ship, and consequently higher repair bills and off hire losses. River Nile cruisers are encountering squat every movement due to lacking water depth and stand up to grounding risk day after day. In this paper a series of simple but practical useful theoretical models concerning ship squat problems in shallow waterways are discussed. Luxor-Aswan is a selected waterway for the present study. In the course of this study, characteristics of Luxor-Aswan waterway and main feature of existing Nile cruisers are outlined. Finally, theoretical squat analysis of a candidate Nile cruiser has been presented. The results show the position and magnitude of maximum squat, grounding speed has been also identified. It has been found that masters awareness of squat phenomenon and its prediction for each specific vessel is of great concern for vessel safety. This work can be useful for ship designers, naval architects and naval officers, who have to be aware of squat effects, with a specific end goal to avoid any squat related accidents.</t>
  </si>
  <si>
    <t>[Moustafa, M. M.; Yehia, W.] Port Said Univ, Fac Engn, Naval Architecture &amp; Marine Engn Dept, Port Said, Egypt</t>
  </si>
  <si>
    <t>Moustafa, MM (corresponding author), Port Said Univ, Fac Engn, Naval Architecture &amp; Marine Engn Dept, Port Said, Egypt.</t>
  </si>
  <si>
    <t>sasa3875@yahoo.com; waleed.yehia@gmail.com</t>
  </si>
  <si>
    <t>10.21278/brod68201</t>
  </si>
  <si>
    <t>WOS:000408771100001</t>
  </si>
  <si>
    <t>Wind resource assessment and economics of electric generation at four locations in Sinai Peninsula, Egypt</t>
  </si>
  <si>
    <t>The most attractive source of clean energy is the wind power; it is also a potentially valuable source of sustainable energy in the world in general and in Egypt in particular. Egypt's energy resources are limited in oil and petroleum products and it has large reserves of natural gas, the current projects are very massive. Nowadays, the increase in demand of energy of the country is mainly due to rapid expansion of industrial projects and the economic growth, particularly, in Suez Canal area and Sinai Peninsula. This study presents a realistic approximation of wind as a promising renewable source for electricity production along the coastal southern regions in Sinai Peninsula. Where an integrated analysis was made of the wind characteristics plus accurate estimation of the wind power potential per month and per season at different heights 10-50 m AGL for the selected locations along Gulf of Suez and Gulf of Aqaba at northern Red Sea namely: Ras Seder, Abu Redis, El Tor and Nabq. The average wind speed was obtained annually to be 8.6, 6.3, 5.8 and 8.0 m/s at altitude 50 m, respectively. According to the applied method, accurate estimation of the wind power density was done. The results confirmed that the two sites Ras Seder and Nabq are absolutely the best, which have annually available wind energies over 314 and 249 kWh/m(2) at 50 m, respectively. Consequently, they can be evaluated as an international regions for electric power generation by the inshore wind. The project of installing 580 MW class inshore wind farms at the four locations has been examined and that requires due attention from the policy makers and the foreign investors. The proposed wind projects will produce 2335 GWh of electricity per year which is more than the needs of the country. The generation cost per kWh at these locations varies from 1.84 to 422 US cent. This expected cost of electric generation by the wind is less than the local tariff of electricity which will be produced by other ways during the financial year 2017/2018 according to the announcement the Egyptian Ministry of Electricity. In addition, this venture will reduce domestic fossil fuel consumption in Egypt and can prevent thousands of tons of carbon emissions every year which entering into the local atmosphere. (C) 2018 Elsevier Ltd. All rights reserved.</t>
  </si>
  <si>
    <t>MAY 10</t>
  </si>
  <si>
    <t>10.1016/j.jclepro.2018.02.182</t>
  </si>
  <si>
    <t>WOS:000429763800101</t>
  </si>
  <si>
    <t>El-Sheikh, MA</t>
  </si>
  <si>
    <t>El-Sheikh, Mogeeb A.</t>
  </si>
  <si>
    <t>An Anthropomorphic Wind Turbine Blade</t>
  </si>
  <si>
    <t>JOURNAL OF ENERGY RESOURCES TECHNOLOGY-TRANSACTIONS OF THE ASME</t>
  </si>
  <si>
    <t>This study presents a new wind turbine blade design for overcoming the restrictions of large-scale wind turbines deployment. The road design, terrain nature, and logistic capabilities represent the main barriers to maneuver blades during a journey to a windy site. The natural finger and the Fibonacci sequence inspired the author to design a new blade that distinguishes with the ability to fold. This study focuses on the aerodynamic design of a 1.5-MW conventional blade and modifies its skin and spar to carry out the aim. The ability to fold enables the blade to maneuver and avoid terrain-road restrictions. The augmented maneuverability of this concept simplifies a route scenario and reduces transportation cost. This study simulates the added attribute and investigates the design modifications effect by using the finite element method.</t>
  </si>
  <si>
    <t>[El-Sheikh, Mogeeb A.] Port Said Univ, Fac Engn, Dept Prod &amp; Mech Design, Port Said 42526, Egypt</t>
  </si>
  <si>
    <t>El-Sheikh, MA (corresponding author), Port Said Univ, Fac Engn, Dept Prod &amp; Mech Design, Port Said 42526, Egypt.</t>
  </si>
  <si>
    <t>10.1115/1.4043696</t>
  </si>
  <si>
    <t>WOS:000506884600021</t>
  </si>
  <si>
    <t>El-Ghafour, SA; El-Ghandour, M; Mikhael, NN</t>
  </si>
  <si>
    <t>El-Ghafour, S. A.; El-Ghandour, M.; Mikhael, N. N.</t>
  </si>
  <si>
    <t>Three-dimensional computational fluid dynamics simulation of stirling engine</t>
  </si>
  <si>
    <t>ENERGY CONVERSION AND MANAGEMENT</t>
  </si>
  <si>
    <t>A three-dimensional Computational Fluid Dynamics (CFD) simulation for the GPU-3 Stirling engine is performed. Firstly, the performance of six different eddy-viscosity models are assessed to identify the most appropriate model for the engine simulation. Secondly, a comprehensive characterization of the thermal and fluid flow fields during the cycle is presented. The effects of the unsteady behaviors of both thermodynamics and fluid dynamics on the heat transfer phenomena are also investigated. Results show that the realizable k-epsilon-enhanced wall treatment model produced the most accurate predictions for engine power with a robust convergence and a reasonable computational time. The average deviation in the CFD results with this model compared with the experimental ones is about 4%. Within the compression and expansion spaces, the dominant heat transfer rates occur during the expansion strokes due to the significant impinging effect of the tumble vortices generated from the flow jetting. Furthermore, the jetting and ejecting processes into the regenerator is characterized by a significant temperature gradient and large matrix temperature oscillation. Also, the temperature profile through the regenerator is almost logarithmic.</t>
  </si>
  <si>
    <t>[El-Ghafour, S. A.; El-Ghandour, M.; Mikhael, N. N.] Port Said Univ, Mech Power Engn Dept, Fac Engn, Port Said, Egypt</t>
  </si>
  <si>
    <t>El-Ghafour, SA (corresponding author), Port Said Univ, Mech Power Engn Dept, Fac Engn, Port Said, Egypt.</t>
  </si>
  <si>
    <t>s.a.ghafour@eng.psu.edu.eg</t>
  </si>
  <si>
    <t>JAN 15</t>
  </si>
  <si>
    <t>10.1016/j.enconman.2018.10.103</t>
  </si>
  <si>
    <t>WOS:000457666700041</t>
  </si>
  <si>
    <t>Elminshawy, NAS; Mohamed, AMI; Morad, K; Elhenawy, Y; Alrobaian, AA</t>
  </si>
  <si>
    <t>Elminshawy, Nabil A. S.; Mohamed, A. M. I.; Morad, K.; Elhenawy, Y.; Alrobaian, Abdulrahman A.</t>
  </si>
  <si>
    <t>Performance of PV panel coupled with geothermal air cooling system subjected to hot climatic</t>
  </si>
  <si>
    <t>APPLIED THERMAL ENGINEERING</t>
  </si>
  <si>
    <t>A novel alternative cooling system for photovoltaic (PV) panels that includes passing pre-cooled ambient air over back panel surface is experimentally investigated for local conditions of Port Said, Egypt. This is an alternative cooling system in the sense that an earth-to-air heat exchanger (EAHE) is employed to firstly pre-cool the ambient air which is then implemented to cool the back surface of the PV panel to simultaneously improve the PV panel performance. It was possible to decrease the PV module temperature from an average 55 degrees C (without cooling) to 42 degrees C with the help of geothermal pre-cooled air flow over the back surface of a PV module at an optimum rate of 0.0288 m(3)/s. At this optimum flow rate, due to the decrease in PV module temperature, an average improvement in the PV module output power and electrical efficiency of about 18.90% and 22.98% respectively was achieved. According to economics assessment, the relative levelized cost of energy is improved by 12% due to proposed cooling system which is helped in avoiding emissions of about 13896 g CO2 per summer season.</t>
  </si>
  <si>
    <t>[Elminshawy, Nabil A. S.; Mohamed, A. M. I.; Morad, K.; Elhenawy, Y.] Port Said Univ, Mech Power Engn Dept, Port Said, Egypt; [Alrobaian, Abdulrahman A.] Qassim Univ, Mech Engn Dept, Buraydah, Saudi Arabia</t>
  </si>
  <si>
    <t>Egyptian Knowledge Bank (EKB); Port Said University; Qassim University</t>
  </si>
  <si>
    <t>Elminshawy, NAS (corresponding author), Port Said Univ, Mech Power Engn Dept, Port Said, Egypt.</t>
  </si>
  <si>
    <t>profminshawy@gmail.com</t>
  </si>
  <si>
    <t>FEB 5</t>
  </si>
  <si>
    <t>10.1016/j.applthermaleng.2018.11.027</t>
  </si>
  <si>
    <t>WOS:000460845100002</t>
  </si>
  <si>
    <t>Elminshawy, NAS; El-Damhogi, DG; Ibrahim, IA; Elminshawy, A; Osama, A</t>
  </si>
  <si>
    <t>Elminshawy, Nabil A. S.; El-Damhogi, D. G.; Ibrahim, I. A.; Elminshawy, Ahmed; Osama, Amr</t>
  </si>
  <si>
    <t>Assessment of floating photovoltaic productivity with fins-assisted passive cooling</t>
  </si>
  <si>
    <t>APPLIED ENERGY</t>
  </si>
  <si>
    <t>An appropriate floating Photovoltaic FPV system cooling strategy that makes use of the surrounding water body can assist to avoid performance deterioration and increase the lifespan of standalone systems. Specifically, experimental research is conducted to investigate a variety of novel passive cooling approaches for such systems. The research focuses on various configurations of modified FPV, including a partially submerged floating (PSPV-AF) system with attached fins (AF) that was compared to a partially submerged floating system without fins (PSPV) and a bare conventional floating system (FPV-R), for which a comprehensive performance analysis and optimization were conducted. The suggested modified system with attached fins was then tested in a floating setup in outdoors real-circumstances. The results confirmed the PSPV-AF system's superiority over earlier techniques in the literature. At a submerged area ratio (AR) of 20 %, described as the percentage value of the underwater area to module area, it outperforms the FPV-R in terms of operating temperature reduction by about 19.07 %. The suggested module's performance is enhanced with an optimal submerging ratio of AR = 20 %, resulting in a 24.02 % increase in output power and a 22.24 % increase in electrical efficiency compared to FPV-R.</t>
  </si>
  <si>
    <t>[Elminshawy, Nabil A. S.; Ibrahim, I. A.; Osama, Amr] Port Said Univ, Fac Engn, Mech Power Engn Dept, Port Fuad, Egypt; [El-Damhogi, D. G.] Port Said Univ, Fac Engn, Phys &amp; Math Engn Dept, Port Fuad, Egypt; [Elminshawy, Ahmed] Minist Elect &amp; Renewable Energy, Cairo, Egypt</t>
  </si>
  <si>
    <t>Elminshawy, NAS (corresponding author), Port Said Univ, Fac Engn, Mech Power Engn Dept, Port Fuad, Egypt.</t>
  </si>
  <si>
    <t>NOV 1</t>
  </si>
  <si>
    <t>10.1016/j.apenergy.2022.119810</t>
  </si>
  <si>
    <t>AUG 2022</t>
  </si>
  <si>
    <t>WOS:000877456000004</t>
  </si>
  <si>
    <t>Dessouky, SS; Fawzi, M; Ibrahim, HA; Ibrahim, NF</t>
  </si>
  <si>
    <t>Dessouky, Sobhy S.; Fawzi, M.; Ibrahim, Hamed A.; Ibrahim, Nagwa F.</t>
  </si>
  <si>
    <t>DC Pole to Pole Short Circuit Fault Analysis in VSC-HVDC Transmission System</t>
  </si>
  <si>
    <t>Voltage Source Converter High Voltage Direct Current (VSC-HVDC) transmission technology is widely used in electrical power transmission over very long distances. Those systems are subjected to different types of faults that have an effect on the electricity deliver continuity and reduce the device reliability. DC line faults are public in HVDC systems, it may occur in either overhead transmission lines or in submarine cables and with different configurations. In such faults, the converter stations must be blocked to isolate the transmission line and to shield the electronic switches. Therefore, fault detection, isolation and system restoring techniques are very important to development the system reliability. In this paper, DC pole to pole short circuit fault has been carefully studied. The fault behavior has been discussed from the fault moment until the fault clearance. A Matlab-Simulink model has been built to verify the mathematical analysis.</t>
  </si>
  <si>
    <t>[Dessouky, Sobhy S.; Fawzi, M.] Port Said Univ, Dept Elect Engn, Port Said, Egypt; [Ibrahim, Hamed A.; Ibrahim, Nagwa F.] Suez Univ, Dept Elect, Fac Ind Educ, Suez, Egypt</t>
  </si>
  <si>
    <t>Egyptian Knowledge Bank (EKB); Port Said University; Egyptian Knowledge Bank (EKB); Suez University</t>
  </si>
  <si>
    <t>Dessouky, SS (corresponding author), Port Said Univ, Dept Elect Engn, Port Said, Egypt.</t>
  </si>
  <si>
    <t>sobhyserry@yahoo.com; mah_fawzi@eng.psu.edu.eg; hamed_4a@yahoo.com; eng.nagwafadl@yahoo.com</t>
  </si>
  <si>
    <t>WOS:000465373000150</t>
  </si>
  <si>
    <t>Georgious, R; Refaat, R; Garcia, J; Daoud, AA</t>
  </si>
  <si>
    <t>Georgious, Ramy; Refaat, Rovan; Garcia, Jorge; Daoud, Ahmed A.</t>
  </si>
  <si>
    <t>Review on Energy Storage Systems in Microgrids</t>
  </si>
  <si>
    <t>ELECTRONICS</t>
  </si>
  <si>
    <t>Energy storage systems (ESSs) are gaining a lot of interest due to the trend of increasing the use of renewable energies. This paper reviews the different ESSs in power systems, especially microgrids showing their essential role in enhancing the performance of electrical systems. Therefore, The ESSs classified into various technologies as a function of the energy storage form and the main relevant technical parameters. In this review paper, the most common classifications are presented, summarized, and compared according to their characteristics. A specific interest in electrochemical ESSs, especially battery energy storage systems, focusing on their classifications due to their importance in the residential sector. Besides that, the benefits and drawbacks of Lithium-Ion (Li-Ion) batteries are discussed due to their significance. Finally, the environmental impact of these ESSs is discussed.</t>
  </si>
  <si>
    <t>[Georgious, Ramy; Refaat, Rovan; Daoud, Ahmed A.] Univ Port Said, Deprtment Elect Engn, Port Said 42526, Egypt; [Georgious, Ramy; Garcia, Jorge] Univ Oviedo, LEMUR Res Grp, Deprtment Elect Elect Computers &amp; Syst Engn, Gijon 33204, Spain</t>
  </si>
  <si>
    <t>Egyptian Knowledge Bank (EKB); Port Said University; University of Oviedo</t>
  </si>
  <si>
    <t>Georgious, R (corresponding author), Univ Port Said, Deprtment Elect Engn, Port Said 42526, Egypt.;Georgious, R (corresponding author), Univ Oviedo, LEMUR Res Grp, Deprtment Elect Elect Computers &amp; Syst Engn, Gijon 33204, Spain.</t>
  </si>
  <si>
    <t>ramy.georgious@eng.psu.edu.eg; rovan.refaat@eng.psu.edu.eg; garciajorge@uniovi.es; a.daoud@psu.edu.eg</t>
  </si>
  <si>
    <t>10.3390/electronics10172134</t>
  </si>
  <si>
    <t>WOS:000694116700001</t>
  </si>
  <si>
    <t>Abdelsalam, AA; Zedan, HA; ElDesouky, AA</t>
  </si>
  <si>
    <t>Abdelsalam, Abdelazeem A.; Zedan, Honey A.; ElDesouky, Azza A.</t>
  </si>
  <si>
    <t>Energy Management of Microgrids Using Load Shifting and Multi-agent System</t>
  </si>
  <si>
    <t>JOURNAL OF CONTROL AUTOMATION AND ELECTRICAL SYSTEMS</t>
  </si>
  <si>
    <t>The demand-side management (DSM) has a great significance as it covers economical activities through decreasing demand of electricity during high consumption hours. Meanwhile, the multi-agent system (MAS) is a computational intelligence technique that has been applied to reduce the overall consumers' cost as well as total loads. This paper proposes a hybrid technique based on DSM and MAS to manage the energy in residential, commercial, and industrial microgrids. First, the DSM mechanism based on load shifting technique for managing and coordinating load demand is implemented. Then, according to the resulting scheduled load curve, the MAS is utilized in order to optimally coordinate different renewable sources to cover the demand and allowable energy to exchange between the main grid and microgrids. The problem is formulated as an optimization problem and solved by a powerful Antlion optimizer algorithm with an objective of maximization of load factor and minimization of overall consumers' cost. The validation of the proposed algorithm is achieved via comparative studies with other published works. The results show the prosperity of the proposed technique and its capability of saving energy cost and reducing peak demands.</t>
  </si>
  <si>
    <t>[Abdelsalam, Abdelazeem A.; Zedan, Honey A.] Suez Canal Univ, Elect Engn Dept, Ismailia 41522, Egypt; [ElDesouky, Azza A.] Port Said Univ, Elect Engn Dept, Port Said, Egypt</t>
  </si>
  <si>
    <t>Egyptian Knowledge Bank (EKB); Suez Canal University; Egyptian Knowledge Bank (EKB); Port Said University</t>
  </si>
  <si>
    <t>Abdelsalam, AA (corresponding author), Suez Canal Univ, Elect Engn Dept, Ismailia 41522, Egypt.</t>
  </si>
  <si>
    <t>aaabdelsalam@eng.suez.edu.eg</t>
  </si>
  <si>
    <t>AUG</t>
  </si>
  <si>
    <t>10.1007/s40313-020-00593-w</t>
  </si>
  <si>
    <t>APR 2020</t>
  </si>
  <si>
    <t>WOS:000527445200001</t>
  </si>
  <si>
    <t>Dessouky, SS; El-Mekkawy, SM; El Faraskoury, AA; Elzenaty, WM</t>
  </si>
  <si>
    <t>IEEE</t>
  </si>
  <si>
    <t>Dessouky, Sobhy S.; El-Mekkawy, S. M.; El Faraskoury, Adel A.; Elzenaty, Walid M.</t>
  </si>
  <si>
    <t>Simulation of Electric Field for Cavities in XLPE Medium Voltage Cable That Contribute to Partial Discharges</t>
  </si>
  <si>
    <t>2018 IEEE INTERNATIONAL CONFERENCE ON ENVIRONMENT AND ELECTRICAL ENGINEERING AND 2018 IEEE INDUSTRIAL AND COMMERCIAL POWER SYSTEMS EUROPE (EEEIC / I&amp;CPS EUROPE)</t>
  </si>
  <si>
    <t>IEEE International Conference on Environment and Electrical Engineering (EEEIC) / IEEE Industrial and Commercial Power Systems Europe (ICPS Europe)</t>
  </si>
  <si>
    <t>JUN 12-15, 2018</t>
  </si>
  <si>
    <t>Univ Palermo, Palermo, ITALY</t>
  </si>
  <si>
    <t>Univ Palermo</t>
  </si>
  <si>
    <t>The presence of cavities in cross-linked polyethylene insulated cable is considered a weakness, may be potential sites for partial discharge, which eventually led to cable network failure. These cavities may create strong and inhomogeneous electrical field that usually produce partial discharges. In this paper, the experimental investigations of partial discharge magnitude measurements for cable samples with different size of artificial cavities are proposed. Leading to a better understand the results of experimental, this paper also analyses the electric field distributions within defected cables. In particular, a finite element model of defected cable samples is developed to study the electric field stress variation under artificial cavities using the COMSOL multiphasic, the effects of the cavity within the insulation before and during partial discharge are given. The experimental and the numerical results illustrate how the cavities can affect the electric field and the PD responses in XLPE insulted cables.</t>
  </si>
  <si>
    <t>[Dessouky, Sobhy S.; El-Mekkawy, S. M.] Port Said Univ, Elect Engn Dept, Port Said, Egypt; [El Faraskoury, Adel A.] Minist Elect &amp; Renewable Energy, Extra High Voltage Res Ctr, Cairo, Egypt; [Elzenaty, Walid M.] SWCC Saline Water Convers Corp, SWDTC Maintenance Dept, Al Jubail, Saudi Arabia</t>
  </si>
  <si>
    <t>Dessouky, SS (corresponding author), Port Said Univ, Elect Engn Dept, Port Said, Egypt.</t>
  </si>
  <si>
    <t>sobhyserry@yahoo.com; makkawy-06@hotmail.com; dr.adel-elfaraskoury@yahoo.com; waleed-elzanaty@yahoo.com</t>
  </si>
  <si>
    <t>WOS:000450163702078</t>
  </si>
  <si>
    <t>Ibrahim, AA; El Desouky, AA; Salam, AAA</t>
  </si>
  <si>
    <t>Ibrahim, Amr Ali; El Desouky, Azza Ahmed; Salam, Abdelhay Ahmed Abdallh</t>
  </si>
  <si>
    <t>Optimal relay setting for utilitydistribution feeders</t>
  </si>
  <si>
    <t>Over current relays are usually used for protecting the power system to alleviate the pressure on electrical equipment. This paper presents a proposed optimal method for coordinating the Over current relays based on genetic algorithm. The objective is minimizing the operating current of relays subjected to relay characteristic curves, the limits of the relay settings and coordination constraints. The impact of the proposed optimization technique is tested on IEEE-33 distribution system. The results are compared with those obtained by applying the commonly used method that uses the time setting of the relay as an objective function.</t>
  </si>
  <si>
    <t>[Ibrahim, Amr Ali] East Delta Elect Prod Co, Damietta Power Stn, Dumyat, Egypt; [El Desouky, Azza Ahmed; Salam, Abdelhay Ahmed Abdallh] Port Said Univ, Fac Engn, Elect Power &amp; Machines, Port Said, Egypt</t>
  </si>
  <si>
    <t>Ibrahim, AA (corresponding author), East Delta Elect Prod Co, Damietta Power Stn, Dumyat, Egypt.</t>
  </si>
  <si>
    <t>Amrali1431982@gmail.com; Aza.ahmed@eng.psu.edu.eg; aasallam@eng.psu.edu.eg</t>
  </si>
  <si>
    <t>WOS:000465373000120</t>
  </si>
  <si>
    <t>Fawzi, M; Briz, F; Kalas, AE</t>
  </si>
  <si>
    <t>Fawzi, M.; Briz, Fernando; Kalas, A. E.</t>
  </si>
  <si>
    <t>DC Short Circuit Ride-through Strategy for a Full-Bridge MMC HVDC Transmission System</t>
  </si>
  <si>
    <t>2017 19TH EUROPEAN CONFERENCE ON POWER ELECTRONICS AND APPLICATIONS (EPE'17 ECCE EUROPE)</t>
  </si>
  <si>
    <t>European Conference on Power Electronics and Applications</t>
  </si>
  <si>
    <t>19th European Conference on Power Electronics and Applications (EPE ECCE Europe)</t>
  </si>
  <si>
    <t>SEP 11-14, 2017</t>
  </si>
  <si>
    <t>Warsaw, POLAND</t>
  </si>
  <si>
    <t>Modular multi-level converters (MMC) are considered a promising topology for HV applications like HVDC transmission systems. Such systems must be designed to provide high reliability against different types of faults. MMCs using Half-Bridge (HF) cells are well known for lacking the capability to block short circuits in the DC link. On the contrary, Full-Bridge (FB) cells can block the short circuit current in the DC link, they also enable the implementation of Fault Ride-through (FRT) functionalities, as the cells can generate bipolar voltages in this case. This paper presents a DC short circuit fault ride-through strategy for HVDC transmission system using an MMC topology with FB cells (FBMMC). Two modes of operation are possible during the fault. In the first one, the MMC can support the AC grid with reactive power, but will not transfer active power. In the second mode, the MMC can transfer active power during the fault.</t>
  </si>
  <si>
    <t>[Fawzi, M.; Kalas, A. E.] Port Said Univ, Port Said, Egypt; [Briz, Fernando] Univ Oviedo, Oviedo, Spain</t>
  </si>
  <si>
    <t>Fawzi, M (corresponding author), Port Said Univ, Port Said, Egypt.</t>
  </si>
  <si>
    <t>mah-fawzi@eng.psu.edu.eg; fernando@isa.uniovi.es; kalas_14@yahoo.com</t>
  </si>
  <si>
    <t>WOS:000418374402034</t>
  </si>
  <si>
    <t>Saeed, S; Garcia, J; Georgious, R</t>
  </si>
  <si>
    <t>Saeed, Sarah; Garcia, Jorge; Georgious, Ramy</t>
  </si>
  <si>
    <t>Dual-Active-Bridge Isolated DC-DC Converter With Variable Inductor for Wide Load Range Operation</t>
  </si>
  <si>
    <t>IEEE TRANSACTIONS ON POWER ELECTRONICS</t>
  </si>
  <si>
    <t>This article explores the use of a variable inductor as a reactive element for energy transfer in a dual-active-bridge (DAB) converter. By using a controlled variable inductor, the optimal switching region in the operation of the phase-shift DAB can be extended, and thus, high efficiencies can be achieved over wider load ranges compared to the traditional solution. Moreover, the combined use of the variable inductance together with the phase shift, as two control parameters, allows for the linearization of the DAB converter transfer function, which improves the stability and the performance of the controller. And finally, due to the controlled saturation of the device, it is feasible to reduce the magnetic core size, yielding a size optimization of the full converter. This article develops a circuit-based model to simulate the converter system, aiming to study the proposed improvements. Furthermore, a 2-kW SiC-based DAB converter prototype is constructed, including a controlled variable inductor. The experimental results presented in this article validate the studies carried out for the different operation conditions.</t>
  </si>
  <si>
    <t>[Saeed, Sarah; Garcia, Jorge; Georgious, Ramy] Univ Oviedo, Lemur Grp, Elect Engn Dept, Gijon 33204, Spain; [Georgious, Ramy] Port Said Univ, Elect Engn Dept, Port Said 42526, Egypt</t>
  </si>
  <si>
    <t>University of Oviedo; Egyptian Knowledge Bank (EKB); Port Said University</t>
  </si>
  <si>
    <t>Saeed, S (corresponding author), Univ Oviedo, Lemur Grp, Elect Engn Dept, Gijon 33204, Spain.</t>
  </si>
  <si>
    <t>saeedsarah@uniovi.es; garciajorge@uniovi.es; georgiousramy@uniovi.es</t>
  </si>
  <si>
    <t>JUL</t>
  </si>
  <si>
    <t>10.1109/TPEL.2020.3048928</t>
  </si>
  <si>
    <t>WOS:000628912300007</t>
  </si>
  <si>
    <t>Shehata, AA; Refaat, A; Ahmed, MK; Korovkin, NV</t>
  </si>
  <si>
    <t>Shehata, Ahmed A.; Refaat, Ahmed; Ahmed, Mamdouh K.; Korovkin, Nikolay, V</t>
  </si>
  <si>
    <t>Optimal placement and sizing of FACTS devices based on Autonomous Groups Particle Swarm Optimization technique</t>
  </si>
  <si>
    <t>ARCHIVES OF ELECTRICAL ENGINEERING</t>
  </si>
  <si>
    <t>This paper presents the application of Flexible Alternating Current Transmission System (FACTS) devices based on heuristic algorithms in power systems. The work proposes the Autonomous Groups Particle Swarm Optimization (AGPSO) approach for the optimal placement and sizing of the Static Var Compensator (SVC) to minimize the total active power losses in transmission lines. A comparative study is conducted with other heuristic optimization algorithms such as Particle Swarm Optimization (PSO). Time-varying Acceleration Coefficients PSO (TACPSO). Improved PSO (IPSO). Modified PSO (MPSO), and Moth-Flam Optimization (MFO) algorithms to confirm the efficacy of the proposed algorithm. Computer simulations have been carried out on MATLAB with the MATPOWER additional package to evaluate the performance of the AGPSO algorithm on the IEEE 14 and 30 bus systems. The simulation results show that the proposed algorithm offers the best performance among all algorithms with the lowest active power losses and the highest convergence rate.</t>
  </si>
  <si>
    <t>[Shehata, Ahmed A.; Ahmed, Mamdouh K.; Korovkin, Nikolay, V] Peter Great St Petersburg Polytech Univ, Inst Energy, St Petersburg, Russia; [Refaat, Ahmed] Port Said Univ, Elect Engn Dept, Port Fuad, Egypt</t>
  </si>
  <si>
    <t>Peter the Great St. Petersburg Polytechnic University; Egyptian Knowledge Bank (EKB); Port Said University</t>
  </si>
  <si>
    <t>Shehata, AA (corresponding author), Peter Great St Petersburg Polytech Univ, Inst Energy, St Petersburg, Russia.</t>
  </si>
  <si>
    <t>ahmedhamed@azhar.edu.eg; ahmed_refaat_1984@eng.psu.edu.eg; engmamdouhkamal@yahoo.com; nikolay.korovkin@gmail.com</t>
  </si>
  <si>
    <t>10.24425/aee.2021.136059</t>
  </si>
  <si>
    <t>WOS:000634752700010</t>
  </si>
  <si>
    <t>Abdelsalam, AA; Salem, AA; Oda, ES; Eldesouky, AA</t>
  </si>
  <si>
    <t>Abdelsalam, Abdelazeem A.; Salem, Ahmed A.; Oda, Eyad S.; Eldesouky, Azza A.</t>
  </si>
  <si>
    <t>Islanding Detection of Microgrid Incorporating Inverter Based DGs Using Long Short-Term Memory Network</t>
  </si>
  <si>
    <t>This paper proposes a new approach for rapid detection of islanding events in a microgrid (MG). The proposed approach is a two-step procedure in which the first step is to extract some valuable features from the voltage and current signals. Such signals are analyzed for finding the second harmonic by the discrete Fourier transform (DFT). Then, the symmetrical components of this second harmonic are calculated for voltage and current, resulting in six features; positive, negative and zero sequence components. In the second step, a novel deep learning classifier based on long short-term memory (LSTM) network to identify the islanding decision is applied. The LSTM is a new artificial intelligence technique which is a distinctive pattern of recurrent neural networks. To evaluate the performance of the proposed approach, simulated and practical voltage and current signals are used. The simulated signals are generated by simulating a MG consisting of inverter based wind DGs using Matlab Simulink, while the practical data are collected from an experimental model consisting of wind and PV DGs. Different intentional and unintentional islanding events are conducted and processed using the proposed approach. The results show that in comparison with other artificial intelligence algorithms such as decision tree (DT), support vector machine (SVM) and artificial neural network (ANN), the proposed approach is efficient and reliable in detecting the islanding with high accuracy, high dependability and small detection time.</t>
  </si>
  <si>
    <t>[Abdelsalam, Abdelazeem A.; Salem, Ahmed A.; Oda, Eyad S.] Suez Canal Univ, Dept Elect Engn, Ismailia 41522, Egypt; [Eldesouky, Azza A.] Port Said Univ, Dept Elect Engn, Port Fouad 42526, Egypt</t>
  </si>
  <si>
    <t>Abdelsalam, AA (corresponding author), Suez Canal Univ, Dept Elect Engn, Ismailia 41522, Egypt.</t>
  </si>
  <si>
    <t>10.1109/ACCESS.2020.3000872</t>
  </si>
  <si>
    <t>WOS:000544040800002</t>
  </si>
  <si>
    <t>Elminshawy, A; Morad, K; Elminshawy, NAS; Elhenawy, Y</t>
  </si>
  <si>
    <t>Elminshawy, Ahmed; Morad, Kamal; Elminshawy, Nabil A. S.; Elhenawy, Yasser</t>
  </si>
  <si>
    <t>Performance enhancement of concentrator photovoltaic systems using nanofluids</t>
  </si>
  <si>
    <t>INTERNATIONAL JOURNAL OF ENERGY RESEARCH</t>
  </si>
  <si>
    <t>In the current study, a newly developed low photovoltaic concentrator (LCPV) equipped with nanofluid-based cooling channels, directly contacting the rare LCPV, was examined in detail. Nanofluid acts as a coolant that flowing over the back of LCPV to maintain its optimal operating temperature with the best overall performance. The coolants used are water and aluminum oxide (Al2O3)/water nanofluids 1%, 2%, and 3% by volume concentration. When circulating a 3%-Al2O3/water nanofluid, the temperature of the LCPV module is dropped by 16.47 degrees C compared to the uncooled module and keeps its operating temperature under 45 degrees C during the experimental tests. This reduction in the LCPV module temperature with V-trough reflector mirrors in turn increased its performance. The results revealed that the daily electrical output power of the uncooled LCPV module was 1646.85 W, whereas, was 1870.55 W with (13.58%) improvement with the case of water cooling. However, cooling with 3%-Al2O3/water nanofluid, the power output of the LPVC was 2319.88 W with (24.02%) and (40.86%) enhancement compared to pure water cooling and without cooling respectively. The rise in the volume fraction ratio of Al(2)O(3)nanoparticles remarkably decreases the operating temperature of the LCPV module and improves both electrical and thermal efficiency.</t>
  </si>
  <si>
    <t>[Elminshawy, Ahmed] Minist Elect &amp; Renewable Energy, Operat Dept, Port Said, Egypt; [Morad, Kamal; Elminshawy, Nabil A. S.; Elhenawy, Yasser] Port Said Univ, Mech Power Engn Dept, Fac Engn, Port Fouad 42526, Egypt</t>
  </si>
  <si>
    <t>Elhenawy, Y (corresponding author), Port Said Univ, Mech Power Engn Dept, Fac Engn, Port Fouad 42526, Egypt.</t>
  </si>
  <si>
    <t>dr_yasser@eng.psu.edu.eg</t>
  </si>
  <si>
    <t>10.1002/er.5991</t>
  </si>
  <si>
    <t>SEP 2020</t>
  </si>
  <si>
    <t>WOS:000569070900001</t>
  </si>
  <si>
    <t>El-Araby, EE; Yorino, N</t>
  </si>
  <si>
    <t>El-Araby, El-Said E.; Yorino, Naoto</t>
  </si>
  <si>
    <t>Reactive power reserve management tool for voltage stability enhancement</t>
  </si>
  <si>
    <t>IET GENERATION TRANSMISSION &amp; DISTRIBUTION</t>
  </si>
  <si>
    <t>This study introduces an efficient management approach of the effective reactive power reserves considering the trade-off of the security level for N - 1 contingencies and economical concerns. The proposed method is deemed as an operational planning tool that simultaneously minimises the operating cost for a given forecasted load and control cost of the likely disturbances while ensuring that the level of available effective VAR reserves is adequate to withstand the credible severe contingencies without violating system security. The load shedding as a last resort control option is included in the problem formulation to guarantee that the voltage stability margins are maintained at a minimum control cost. The sensitivity of the load margin with respect to the generator VAR output is employed in order to determine the generator relative worth for keeping voltage security. Since the presented problem is a large-scale optimisation problem consisting of a base case and several sub-problems representing contingency states, a hybrid method based on particle swarm optimisation and conventional method is used as a solution methodology. The effectiveness of the proposed approach has been validated by its implementation on a six-bus system and IEEE 57-bus system.</t>
  </si>
  <si>
    <t>[El-Araby, El-Said E.] Port Said Univ, Dept Elect Engn, Port Said, Egypt; [Yorino, Naoto] Hiroshima Univ, Dept Artificial Complex Syst Engn, Hiroshima, Japan</t>
  </si>
  <si>
    <t>Egyptian Knowledge Bank (EKB); Port Said University; Hiroshima University</t>
  </si>
  <si>
    <t>El-Araby, EE (corresponding author), Port Said Univ, Dept Elect Engn, Port Said, Egypt.</t>
  </si>
  <si>
    <t>elsaid.elaraby@eng.psu.edu.eg</t>
  </si>
  <si>
    <t>APR 30</t>
  </si>
  <si>
    <t>10.1049/iet-gtd.2017.1356</t>
  </si>
  <si>
    <t>WOS:000430840000023</t>
  </si>
  <si>
    <t>Amer, AE; Rahmani, K; Lebedev, VA</t>
  </si>
  <si>
    <t>IOP Publishing</t>
  </si>
  <si>
    <t>Amer, A. E.; Rahmani, K.; Lebedev, V. A.</t>
  </si>
  <si>
    <t>Using the Analytic Hierarchy Process (AHP) method for selection of phase change materials for solar energy storage applications</t>
  </si>
  <si>
    <t>INTERNATIONAL SCIENTIFIC CONFERENCE ENERGY MANAGEMENT OF MUNICIPAL FACILITIES AND SUSTAINABLE ENERGY TECHNOLOGIES</t>
  </si>
  <si>
    <t>Journal of Physics Conference Series</t>
  </si>
  <si>
    <t>International Scientific Conference on Energy Management of Municipal Facilities and Sustainable Energy Technologies (EMMFT)</t>
  </si>
  <si>
    <t>DEC 10-13, 2019</t>
  </si>
  <si>
    <t>Voronezh State Tech Univ, Voronezh, RUSSIA</t>
  </si>
  <si>
    <t>Voronezh State Tech Univ</t>
  </si>
  <si>
    <t>Selection of a suitable phase change material (PCM) for thermal energy storage systems is important. There are an enormous number of available PCM and hence choosing a particular PCM for a certain application is difficult. Many researchers rely on their expertise or the material available to use PCM for a specific application. The purpose of the selection of a certain PCM is to choose the best material from the commercially available PCM for a given application. An effective evaluation approach is essential to enhance the quality of the decisions. The issue of choosing a material for different applications can be managed as a multi-criteria decision-making issue. In this paper, the Analytic Hierarchy Process (AHP) method is used to select between five PCM for solar heating systems considering both the technical specification and the criteria of the materials. The selected materials have a melting temperature in the required working temperature range. Seven criteria are used in this study and these include the latent heat of fusion, thermal conductivity of the material, specific heat, density, thermal stability, cost, and corrosion. The results show that the paraffin is the best material from the selected PCM using the AHP method for this solar heating system using all known thermo-physical properties and the weights of these criteria to achieve the objective.</t>
  </si>
  <si>
    <t>[Amer, A. E.; Rahmani, K.; Lebedev, V. A.] St Petersburg Min Univ, St Petersburg, Russia; [Amer, A. E.] Port Said Univ, Port Said, Egypt</t>
  </si>
  <si>
    <t>Saint Petersburg Mining University; Egyptian Knowledge Bank (EKB); Port Said University</t>
  </si>
  <si>
    <t>Amer, AE (corresponding author), St Petersburg Min Univ, St Petersburg, Russia.;Amer, AE (corresponding author), Port Said Univ, Port Said, Egypt.</t>
  </si>
  <si>
    <t>eng.ahmed_amer@eng.psu.edu.eg</t>
  </si>
  <si>
    <t>10.1088/1742-6596/1614/1/012022</t>
  </si>
  <si>
    <t>WOS:000632199700022</t>
  </si>
  <si>
    <t>Georgious, R; Saeed, S; Garcia, J; Garcia, P</t>
  </si>
  <si>
    <t>Georgious, Ramy; Saeed, Sarah; Garcia, Jorge; Garcia, Pablo</t>
  </si>
  <si>
    <t>Switching Schemes of the Bidirectional Buck-Boost Converter for Energy Storage System</t>
  </si>
  <si>
    <t>2020 IEEE VEHICLE POWER AND PROPULSION CONFERENCE (VPPC)</t>
  </si>
  <si>
    <t>IEEE Vehicle Power and Propulsion Conference</t>
  </si>
  <si>
    <t>17th IEEE Vehicle Power and Propulsion Conference (VPPC)</t>
  </si>
  <si>
    <t>NOV 18-DEC 16, 2020</t>
  </si>
  <si>
    <t>ELECTR NETWORK</t>
  </si>
  <si>
    <t>This work explores the use of dual-carrier switching modulation schemes for bidirectional buck-boost converters. The buck-boost scheme is utilized as the power converter topology to interface a storage system to a DC-link in electrical vehicles (EVs) and hybrid electric vehicles (HEVs). This topology has the ability to protect the energy storage devices in case of the short-circuit fault at the DC-link. The proposed control strategy decreases the switching losses of the converter under the standard modulation scheme, and also improves the dynamic response of the system by adjusting the static characteristics. The target control is validated through simulations.</t>
  </si>
  <si>
    <t>[Georgious, Ramy; Saeed, Sarah; Garcia, Jorge; Garcia, Pablo] Univ Oviedo, Elect Engn Dept, Lemur Res Grp, Gijon, Spain; [Georgious, Ramy] Univ Port Said, Elect Engn Dept, Port Said, Egypt</t>
  </si>
  <si>
    <t>Georgious, R (corresponding author), Univ Oviedo, Elect Engn Dept, Lemur Res Grp, Gijon, Spain.;Georgious, R (corresponding author), Univ Port Said, Elect Engn Dept, Port Said, Egypt.</t>
  </si>
  <si>
    <t>10.1109/VPPC49601.2020.9330869</t>
  </si>
  <si>
    <t>WOS:000657274800044</t>
  </si>
  <si>
    <t>Elminshawy, NAS; Osama, A; Saif, AM; Tina, GM</t>
  </si>
  <si>
    <t>Elminshawy, Nabil A. S.; Osama, Amr; Saif, Amany M.; Tina, Giuseppe Marco</t>
  </si>
  <si>
    <t>Thermo-electrical performance assessment of a partially submerged floating photovoltaic system</t>
  </si>
  <si>
    <t>ENERGY</t>
  </si>
  <si>
    <t>The floating photovoltaic (FPV) is characterized by the possibility to keep the PV cell at a reduced temperature compared to Land-Based Photovoltaic (LBPV) but this reduction is not so large. However, in hot climate, the working temperature of the FPV could rise enough to act negatively on the productivity. The present article focuses on assessing the performance of a partially submerged photovoltaic (PSPV) system planned to be deployed over Egypt's northern lakes. The PSPV is a new modification of the FPV system that was experimentally investigated under the Egyptian weather conditions in the present study. The above PSPV module was tested with various submerged ratios (y) of 5,10, and 20%, defined as the ratio of the submerged portion to the module's length. It was concluded that the average surface temperatures of the PSPV module were lower than those of the reference LBPV module. By reducing the working temperature of the PSPV module at (y =&amp; nbsp;10%) by 11.10%, a power gain of 18.20% over the LBPV module was achieved. The cost per unit of produced electricity (LCOE) for the PSPV module was reduced by 7.52%, from 0.063 to 0.059 ($/kWh), by raising the submerged ratio from 5% to 10%. (C)&amp; nbsp;2022 Elsevier Ltd. All rights reserved.</t>
  </si>
  <si>
    <t>[Elminshawy, Nabil A. S.; Osama, Amr; Saif, Amany M.] Port Said Univ, Fac Engn, Mech Power Dept, Port Said, Egypt; [Tina, Giuseppe Marco] Univ Catania, Catania, Italy</t>
  </si>
  <si>
    <t>Egyptian Knowledge Bank (EKB); Port Said University; University of Catania</t>
  </si>
  <si>
    <t>Elminshawy, NAS (corresponding author), Port Said Univ, Fac Engn, Mech Power Dept, Port Said, Egypt.</t>
  </si>
  <si>
    <t>MAY 1</t>
  </si>
  <si>
    <t>10.1016/j.energy.2022.123444</t>
  </si>
  <si>
    <t>FEB 2022</t>
  </si>
  <si>
    <t>WOS:000791829100002</t>
  </si>
  <si>
    <t>Ahmed, A; Shanks, K; Sundaram, S; Mallick, T</t>
  </si>
  <si>
    <t>Ahmed, Asmaa; Shanks, Katie; Sundaram, Senthilarasu; Mallick, Tapas</t>
  </si>
  <si>
    <t>Energy and exergy analyses of new cooling schemes based on a serpentine configuration for a high concentrator photovoltaic system</t>
  </si>
  <si>
    <t>High concentrator photovoltaic is expected to play an increasingly important role in electrical energy production. Controlling multijunction solar cell temperature within the recommended conditions is a key challenge that limits the functionality of this growing technology making the identification of an efficient cooling method an essential requirement. Hence, in this research, new heat sink configurations based on a serpentine design are studied and compared with the straight channel arrangement. To assess the performance of the high concentrator photovoltaic, a 3D model is built for the multijunction cell and heat sink and impact of the heat sink configuration, mass flow rate, and concentration ratio are investigated. The results include solar cell temperature distribution, thermal resistance, pumping power, thermal and electrical energy and exergy efficiencies. The study shows that the straight channel is not recommended for concentration above 1000x, whereas the centre inlet serpentine design can maintain a uniform temperature distribution for the system for concentration up to 2000x. Temperature non-uniformity varies between 18 degrees C and 5 degrees C. The highest overall energy and exergy efficiencies reached 78% and 35.2% respectively at concentration of 2000x. The results prove the effectiveness of implementing a serpentine design as a new cooling scheme for the system.</t>
  </si>
  <si>
    <t>[Ahmed, Asmaa; Shanks, Katie; Sundaram, Senthilarasu; Mallick, Tapas] Univ Exeter, Environm &amp; Sustainabil Inst, Penryn TR10 9FE, England; [Ahmed, Asmaa] Port Said Univ, Mech Power Engn Dept, Port Said 42523, Egypt</t>
  </si>
  <si>
    <t>University of Exeter; Egyptian Knowledge Bank (EKB); Port Said University</t>
  </si>
  <si>
    <t>Mallick, T (corresponding author), Univ Exeter, Environm &amp; Sustainabil Inst, Penryn TR10 9FE, England.</t>
  </si>
  <si>
    <t>T.K.Mallick@exeter.ac.uk</t>
  </si>
  <si>
    <t>10.1016/j.applthermaleng.2021.117528</t>
  </si>
  <si>
    <t>SEP 2021</t>
  </si>
  <si>
    <t>WOS:000701683700003</t>
  </si>
  <si>
    <t>Espina-Valdes, R; Fernandez-Jimenez, A; Fernandez-Pacheco, VM; Gharib-Yosry, A; Alvarez-Alvarez, E</t>
  </si>
  <si>
    <t>Espina-Valdes, Rodolfo; Fernandez-Jimenez, Aitor; Manuel Fernandez-Pacheco, Victor; Gharib-Yosry, Ahmed; Alvarez-Alvarez, Eduardo</t>
  </si>
  <si>
    <t>Experimental analysis of the influence of the twist angle of the blades of hydrokinetic Darrieus helical turbines</t>
  </si>
  <si>
    <t>INGENIERIA DEL AGUA</t>
  </si>
  <si>
    <t>Hydrokinetic turbines are presented as a future alternative for obtaining energy from water currents in a sustainable way. Increasing the efficiency of these turbines from different approaches is a line of research on which many efforts are being concentrated. An experimental study is presented in which the influence of blade twist angle on the helical Darrieus hydrokinetic turbines performance is analysed. The study is carried out in the water flume located at the Polytechnic School of Mieres (EPM, University of Oviedo), which has the necessary instrumentation to obtain the evolution characteristics of the power produced from the rotational speed for different conditions of flow velocity and current blockage. Three models of turbine rotors with different torque angles (30 degrees, 45 degrees and 60 degrees) were characterized under conditions of low current speed and constant blockage, and the conditions of maximum energy production were determined, with evident differences between the cases tested. The results were also compared with the maximum power that can be recovered from a water current, defined by the actuator disc model for a uniform flow in channels, obtaining maximum efficiency values for the case of 45 degrees twist angle.</t>
  </si>
  <si>
    <t>[Espina-Valdes, Rodolfo; Fernandez-Jimenez, Aitor; Manuel Fernandez-Pacheco, Victor; Alvarez-Alvarez, Eduardo] Univ Oviedo, Area Ingn Hidraul, Dept Energia, Escuela Politecn Mieres, C Gonzalo Gutierrez Quiros S-N, Mieres 33600, Asturias, Spain; [Gharib-Yosry, Ahmed] Univ Port Said, Fac Ingn, Dept Energia Mecan, Port Said 42526, Egypt</t>
  </si>
  <si>
    <t>Alvarez-Alvarez, E (corresponding author), Univ Oviedo, Area Ingn Hidraul, Dept Energia, Escuela Politecn Mieres, C Gonzalo Gutierrez Quiros S-N, Mieres 33600, Asturias, Spain.</t>
  </si>
  <si>
    <t>espinarodolfo@uniovi.es; fernandezpvictor@uniovi.es; fejima5@gmail.com; ahmed.gharib@eng.psu.edu.eg; edualvarez@uniovi.es</t>
  </si>
  <si>
    <t>10.4995/la.2022.17696</t>
  </si>
  <si>
    <t>WOS:000834989300005</t>
  </si>
  <si>
    <t>Espina-Valdes, R; Fernandez-Alvarez, VM; Gharib-Yosry, A; Fernandez-Jimenez, A; Alvarez-Alvarez, E</t>
  </si>
  <si>
    <t>Espina-Valdes, R.; Fernandez-Alvarez, V. M.; Gharib-Yosry, A.; Fernandez-Jimenez, A.; Alvarez-Alvarez, E.</t>
  </si>
  <si>
    <t>Increased efficiency of hydrokinetic turbines through the use of an obstacle on the channel bottom</t>
  </si>
  <si>
    <t>OCEAN ENGINEERING</t>
  </si>
  <si>
    <t>Nowadays, the growing demand for energy and the current shift towards the eradication of fossil fuels has led to continuous research into and development of alternative clean energies. Among these, one of the least investi-gated is the extraction of hydrokinetic energy in hydraulic channels. This article highlights an investigation focused on improving the performance of a hydrokinetic turbine installed in a hydraulic channel through the use of an obstacle on the channel bottom, thus providing a solution involving minimum investment and without the need for maintenance. It was found through a series of tests carried out in a hydrodynamic water tunnel that the power produced increases with the height of the obstacle. In addition, a validated numerical model facilitated the completion of the research by studying the influence of the height of the obstacle on the flow rate that passes through the turbine rotor. The latter representing the key factor in the generation of power together with the forces actuating on the blades. Under conditions analogous to those of the literature examples (with the turbine fully submerged), a power increase of about 25% was obtained in the tests.</t>
  </si>
  <si>
    <t>[Espina-Valdes, R.; Fernandez-Alvarez, V. M.; Fernandez-Jimenez, A.; Alvarez-Alvarez, E.] Univ Oviedo, EP Mieres, GIFD Grp, Mieres, Spain; [Gharib-Yosry, A.] Port Said Univ, Mech Power Dept, Fac Engn, Port Said, Egypt</t>
  </si>
  <si>
    <t>Espina-Valdes, R (corresponding author), Univ Oviedo, EP Mieres, GIFD Grp, Mieres, Spain.</t>
  </si>
  <si>
    <t>espinarodolfo@uniovi.es</t>
  </si>
  <si>
    <t>DEC 15</t>
  </si>
  <si>
    <t>10.1016/j.oceaneng.2022.112872</t>
  </si>
  <si>
    <t>OCT 2022</t>
  </si>
  <si>
    <t>WOS:000877597500003</t>
  </si>
  <si>
    <t>Elnaghi, BE; Selim, SA</t>
  </si>
  <si>
    <t>Elnaghi, Basem E.; Selim, Salah A.</t>
  </si>
  <si>
    <t>Performance of Double Fed Induction Generator Based Wind Turbine Using Adaptive Neuro-Fuzzy Inference System</t>
  </si>
  <si>
    <t>PROCEEDINGS OF THE 2017 IEEE RUSSIA SECTION YOUNG RESEARCHERS IN ELECTRICAL AND ELECTRONIC ENGINEERING CONFERENCE (2017 ELCONRUS)</t>
  </si>
  <si>
    <t>IEEE NW Russia Young Researchers in Electrical and Electronic Engineering Conference</t>
  </si>
  <si>
    <t>IEEE Russia Section Young Researchers in Electrical and Electronic Engineering Conference (EIConRus)</t>
  </si>
  <si>
    <t>FEB 01-03, 2017</t>
  </si>
  <si>
    <t>St Petersburg Electrotechn Univ LETI, St Petersburg, RUSSIA</t>
  </si>
  <si>
    <t>St Petersburg Electrotechn Univ LETI</t>
  </si>
  <si>
    <t>This paper presents a vector control direct (Adaptive Neuro-Fuzzy Inference System) of the rotor, and grid side converter double fed induction generator intended to control the generated stator powers. This device is intended to be implemented in a variable-speed wind-energy conversion system connected to the grid. In order to control the active and reactive power exchanged between the machine stator and the grid, the rotor is fed by a bi-directional converter. The double fed induction generator is controlled by standard relay controllers. A detail of the control strategy and system simulation was done using Simulink and the results are featured in this here to show the effectiveness of the proposed control strategy.</t>
  </si>
  <si>
    <t>[Elnaghi, Basem E.] Suez Canal Univ, Dept Elect Engn, Ismailia, Egypt; [Selim, Salah A.] Port Said Univ, Fac Engn, Dept Elect Engn, Port Said, Egypt</t>
  </si>
  <si>
    <t>Elnaghi, BE (corresponding author), Suez Canal Univ, Dept Elect Engn, Ismailia, Egypt.</t>
  </si>
  <si>
    <t>basem.elhady@gmail.com; drsalahahmed03@yahoo.com</t>
  </si>
  <si>
    <t>WOS:000403395600201</t>
  </si>
  <si>
    <t>S</t>
  </si>
  <si>
    <t>Abdallah, A; Shen, XM</t>
  </si>
  <si>
    <t>Abdallah, A; Shen, X</t>
  </si>
  <si>
    <t>Abdallah, Asmaa; Shen, Xuemin</t>
  </si>
  <si>
    <t>Smart Grid Security Secure V2G Connections</t>
  </si>
  <si>
    <t>SECURITY AND PRIVACY IN SMART GRID</t>
  </si>
  <si>
    <t>SpringerBriefs in Electrical and Computer Engineering</t>
  </si>
  <si>
    <t>Article; Book Chapter</t>
  </si>
  <si>
    <t>[Abdallah, Asmaa] Port Said Univ, Fac Engn, Port Fouad, Egypt; [Shen, Xuemin] Univ Waterloo, Elect &amp; Comp Engn Dept, Waterloo, ON, Canada</t>
  </si>
  <si>
    <t>Egyptian Knowledge Bank (EKB); Port Said University; University of Waterloo</t>
  </si>
  <si>
    <t>Abdallah, A (corresponding author), Port Said Univ, Fac Engn, Port Fouad, Egypt.</t>
  </si>
  <si>
    <t>10.1007/978-3-319-93677-2_4</t>
  </si>
  <si>
    <t>10.1007/978-3-319-93677-2</t>
  </si>
  <si>
    <t>WOS:000452979100005</t>
  </si>
  <si>
    <t>Wood, DH; Hammam, MM</t>
  </si>
  <si>
    <t>Wood, David H.; Hammam, Mohamed M.</t>
  </si>
  <si>
    <t>Optimal performance of actuator disc models for horizontal-axis turbines</t>
  </si>
  <si>
    <t>FRONTIERS IN ENERGY RESEARCH</t>
  </si>
  <si>
    <t>This study analyzes actuator disc (AD) models of horizontal-axis turbines to determine optimal performance, defined as the maximum power extracted at any tip speed ratio. We use the calculus of variations to maximize rotor torque relative to the thrust without making any assumptions about the rotor loading. The torque was obtained from the angular momentum equation and the thrust from the Kutta-Joukowsky equation which depends on the circumferential velocity and tip speed ratio. The optimality requirement is that the pitch of the vorticity exiting the rotor must be constant across the wake and equal to the ratio of torque to thrust. This result generalizes the classical finding of Betz and Goldstein that optimal lightly-loaded ADs have constant pitch. Optimizing the torque in the far-wake, well downstream of the rotor, leads to the same requirement of constant pitch. This implies that the pitch of an optimal rotor is constant everywhere in the wake at all tip speed ratios. We show that it is not possible for the pitch to reach its optimal value because of the vorticity distribution in the wake, and propose modifications to the pitch at the rotor and in the far-wake. The axial and circumferential velocities in the far-wake, which are easily determined, were used to find those at the rotor from the disc loading equation  for the angular momentum which is also the normalized bound circulation at the rotor. For the simplest case of a lightly-loaded rotor at zero tip speed ratio, the induced circumferential velocity is linear in radius and the axial component is quadratic, As the tip speed ratio increases, the optimal power and thrust asymptote to the familiar Betz-Joukowsky values, and the induced axial velocity and rotor bound circulation become constant. At low tip speed ratios, the optimal wakes are constrained by the need to avoid breakdown of the flow at high swirl, and the conventional thrust equation, involving the axial velocity only, is inaccurate. As found in previous studies, the power coefficient increases monotonically with tip speed ratio, but the thrust coefficient reaches a maximum value slightly above the Betz-Joukowsky limit at a tip speed ratio of two, before decreasing towards the limit.</t>
  </si>
  <si>
    <t>[Wood, David H.] Univ Calgary, Dept Mech &amp; Mfg Engn, Calgary, AB, Canada; [Hammam, Mohamed M.] Port Said Univ, Fac Engn, Dept Mech Power Engn, Port Said, Egypt</t>
  </si>
  <si>
    <t>University of Calgary; Egyptian Knowledge Bank (EKB); Port Said University</t>
  </si>
  <si>
    <t>Wood, DH (corresponding author), Univ Calgary, Dept Mech &amp; Mfg Engn, Calgary, AB, Canada.</t>
  </si>
  <si>
    <t>dhwood@ucalgary.ca</t>
  </si>
  <si>
    <t>NOV 2</t>
  </si>
  <si>
    <t>10.3389/fenrg.2022.971177</t>
  </si>
  <si>
    <t>WOS:000885390900001</t>
  </si>
  <si>
    <t>Elminshawy, NAS; El-Ghandour, M; Elhenawy, Y; Bassyouni, M; El-Damhogi, DG; Addas, MF</t>
  </si>
  <si>
    <t>Elminshawy, Nabil A. S.; El-Ghandour, M.; Elhenawy, Y.; Bassyouni, M.; El-Damhogi, D. G.; Addas, Mohammad F.</t>
  </si>
  <si>
    <t>Experimental investigation of a V-trough PV concentrator integrated with a buried water heat exchanger cooling system</t>
  </si>
  <si>
    <t>SOLAR ENERGY</t>
  </si>
  <si>
    <t>Concentrating photovoltaic CPV system such as V-trough is utilized to decrease the area covered by expensive solar cell by replacing the equipment with cheap optics. As a result, the cell temperature rises, leading to a deterioration in both the lifetime and the efficiency. Cooling systems are needed to keep the cell temperature within the recommended limit. This paper describes a study that evaluates the performance of a V-trough PV concentrator integrated with a buried water heat exchanger BWHE cooling system. A special test rig was constructed and tested at Port Said, Egypt. Influence of cooling water was studied within flow rates ranging from 0.01 kg/s to 0.04 kg/s. The cooling system with a BWHE successfully reduced the maximum panel surface temperature from 72.5 degrees C without cooling to 47.2 degrees C, 45.5 degrees C, 41.8 degrees C and 39.3 degrees C at water cooling flow rates of 0.01 kg/s, 0.02 kg/s, 0.03 kg/s and 0.04 kg/s, respectively. In addition, the peak generated electrical power (GEP) increased by 18.6%, 20.9%, 23.5% and 28.3% compared with that of the uncooled panel at water cooling flow rates of 0.01 kg/s, 0.02 kg/s, 0.03 kg/s and 0.04 kg/s, respectively. The electrical and thermal efficiencies increased with increasing cooling water flow rates. An economic study was performed to evaluate the unit price of power. The results showed that the relative levelized cost of energy improved by 12.20% due to the proposed cooling system, which also helped reduce the global average CO2 emissions by approximately 49,209 g CO2/summer season.</t>
  </si>
  <si>
    <t>[Elminshawy, Nabil A. S.; El-Ghandour, M.; Elhenawy, Y.] Port Said Univ, Mech Power Engn Dept, Port Said 42526, Egypt; [Bassyouni, M.] Port Said Univ, Fac Engn, Dept Chem Engn, Port Said 42526, Egypt; [El-Damhogi, D. G.] Port Said Univ, Phys &amp; Math Engn Dept, Port Said, Egypt; [Addas, Mohammad F.] Islamic Univ Madinah, Dept Ind Engn, Medina, Saudi Arabia</t>
  </si>
  <si>
    <t>Egyptian Knowledge Bank (EKB); Port Said University; Egyptian Knowledge Bank (EKB); Port Said University; Egyptian Knowledge Bank (EKB); Port Said University; Islamic University of Al Madinah</t>
  </si>
  <si>
    <t>Elminshawy, NAS (corresponding author), Port Said Univ, Mech Power Engn Dept, Port Said 42526, Egypt.</t>
  </si>
  <si>
    <t>NOV 15</t>
  </si>
  <si>
    <t>10.1016/j.solener.2019.10.013</t>
  </si>
  <si>
    <t>WOS:000498747800068</t>
  </si>
  <si>
    <t>Eid, AH; Montoya, FG</t>
  </si>
  <si>
    <t>Eid, Ahmad H. H.; Montoya, Francisco G. G.</t>
  </si>
  <si>
    <t>A Systematic and Comprehensive Geometric Framework for Multiphase Power Systems Analysis and Computing in Time Domain</t>
  </si>
  <si>
    <t>This paper presents a new framework for a systematic and thorough generalization of the most well-known instantaneous transformations used in electrical engineering for power systems analysis and computing through geometric principles based on the language of Geometric Algebra. By introducing the concepts of Kirchhoff Vector and Kirchhoff Subspace, a new generalized transformation is presented. Thus, it is shown how the Clarke, Park or Hyper-Space vector transformations (widely used in electrical engineering) are particular cases of this unifying framework. Moreover, a generalization to an arbitrary number of phases is achieved. In order to be as close as possible to the geometrical intuition, all the underlying ideas are presented by means of spatial-like conceptualizations, substantiated by their corresponding algebraic formulation. This proposal has potential uses in a wide range of power system applications such as electrical machines, current compensation, power quality, electronic converters or transmission lines. Preliminary results show the superior efficiency of the method compared to matrix methods. Some real-world examples have been included to highlight the potential use of the method.</t>
  </si>
  <si>
    <t>[Eid, Ahmad H. H.] Port Said Univ, Fac Engn, Dept Elect Engn, Port Fouad 42526, Egypt; [Montoya, Francisco G. G.] Univ Almeria, Dept Engn, Almeria 04120, Spain</t>
  </si>
  <si>
    <t>Egyptian Knowledge Bank (EKB); Port Said University; Universidad de Almeria</t>
  </si>
  <si>
    <t>Montoya, FG (corresponding author), Univ Almeria, Dept Engn, Almeria 04120, Spain.</t>
  </si>
  <si>
    <t>pagilm@ual.es</t>
  </si>
  <si>
    <t>10.1109/ACCESS.2022.3230915</t>
  </si>
  <si>
    <t>WOS:000905721200001</t>
  </si>
  <si>
    <t>Shenouda, SM; Moustafa, MM; El-Kilani, HS; Kamar, LB</t>
  </si>
  <si>
    <t>Shenouda, S. M.; Moustafa, M. M.; El-Kilani, H. S.; Kamar, L. B.</t>
  </si>
  <si>
    <t>THE MOST ECONOMICAL CONFIGURATION OF PUSHED BARGE CONVOY SYSTEM THROUGH CAIRO-ASWAN WATERWAY</t>
  </si>
  <si>
    <t>In the recent years, as a result of the economical situation in Egypt, fuel price is rapidly increased. Consequently, the cost of cargo transport is also increased. Therefore, the aim of the present paper is to check the feasibility of a pushed barge convoy system working through Cairo-Aswan waterway as an alternative mean of cargo transport in order to encourage the transport companies to transport their cargoes through river Nile which is considered the cheapest transport mode in Egypt. In this paper, the current situation of the river transport and the characteristics of the Egyptian inland waterways network are reviewed and investigated to identify the navigation problems and constraints which affect the navigation through Cairo-Aswan waterway. The basic concept of ship controllability is reviewed to clarify the maneuver characteristics of a pushed barge convoy system in shallow waterways. Also, different configurations for pushed barge convoy system are proposed and the required power of each configuration is calculated using a specially developed computer program. A technical and operational measure called transport efficiency is used as a criterion to get the most economical configuration of the desired pushed barge convoy system. Finally, a comparison between the pushed barge convoy system and the existing river transport means in Egypt is made to clarify the feasibility of using pushed barge convoy system through Cairo-Aswan waterway.</t>
  </si>
  <si>
    <t>[Shenouda, S. M.] Suez Canal Author, Ismailia, Egypt; [Moustafa, M. M.; El-Kilani, H. S.; Kamar, L. B.] Port Said Univ, Fac Engn, Naval Architecture &amp; Marine Engn Dept, Port Fuad, Egypt</t>
  </si>
  <si>
    <t>Shenouda, SM (corresponding author), Suez Canal Author, Ismailia, Egypt.</t>
  </si>
  <si>
    <t>shenoudamaher@ymail.com; sasa3875@yahoo.com; hebaelkilani@gmail.com; kamar_laila@hotmail.com</t>
  </si>
  <si>
    <t>10.21278/brod69209</t>
  </si>
  <si>
    <t>WOS:000437364600009</t>
  </si>
  <si>
    <t>Elhenawy, Y; Hafez, G; Abdel-Hamid, S; Elbany, M</t>
  </si>
  <si>
    <t>Elhenawy, Y.; Hafez, G.; Abdel-Hamid, S.; Elbany, Marwa</t>
  </si>
  <si>
    <t>Prediction and assessment of automated lifting system performance for multi-storey parking lots powered by solar energy</t>
  </si>
  <si>
    <t>In this study, transportation systems are designed and studied to reduce the harmful effect of fuel consumption on the environment by using solar energy to drive automated structures. An automated multi-storey parking lot is designed and developed to work via a solar energy system. It is an integration of the new automated lifting parking scheme and the ordinary multi-storey parking lot design. A theoretical model is made to study the performance of this system, with various rotating lifting speeds. Both the lifting and photovoltaic (PV) solar power supply systems are designed. All calculations are performed by a computer program written in Visual Basic. Two scenarios of parking areas are studied. The first is 600 m(2) on one floor, and the second is 300 m(2) over two floors. The working time of the parking lot is assumed to be 15 h/day. The parking lot's performance, environmental, and economic analyses are considered and indicate that the system is suitable for reducing the required power from an off-grid system. Carbon emissions are reduced by 77,842 kg/year and 394.2 kg/year, giving approximately 11,155 $/year and 2208 $/year as cost savings, from the solar and lifting parking systems. The cost savings from reducing parking times are 4599 $/year. The relative levelized cost of energy is reduced remarkably by 47.5% due to the use of the solar photovoltaic system.</t>
  </si>
  <si>
    <t>[Elhenawy, Y.; Hafez, G.] Port Said Univ, Fac Engn, Dept Mech Engn, Port Fouad 42526, Egypt; [Abdel-Hamid, S.] Minist Mil Prod, Dept Chem Engn, Egyptian Acad Engn &amp; Adv Technol, Al Salam City 3056, Egypt; [Elbany, Marwa] Port Said Univ, Fac Engn, Civil Engn Dept, Port Fouad 42526, Egypt</t>
  </si>
  <si>
    <t>Egyptian Knowledge Bank (EKB); Port Said University; Ministry of Military Production - Egypt; Egyptian Knowledge Bank (EKB); Port Said University</t>
  </si>
  <si>
    <t>Elhenawy, Y (corresponding author), Port Said Univ, Fac Engn, Dept Mech Engn, Port Fouad 42526, Egypt.</t>
  </si>
  <si>
    <t>SEP 1</t>
  </si>
  <si>
    <t>10.1016/j.jclepro.2020.121859</t>
  </si>
  <si>
    <t>WOS:000542424000014</t>
  </si>
  <si>
    <t>Dessouky, SS; Abdellatif, WSE; Abdelwahab, SAM; Ali, MA</t>
  </si>
  <si>
    <t>Dessouky, Sobhy S.; Abdellatif, Walid S. E.; Abdelwahab, Saad A. Mohamed; Ali, Marwa A.</t>
  </si>
  <si>
    <t>Maximum Power Point Tracking Achieved of DFIG-Based Wind Turbines Using Perturb and Observant Method</t>
  </si>
  <si>
    <t>the largest problem in the wind energy system is how to obtain power at maximum value with various wind speeds. To reach the maximum output power point tracking requires different methods for knowledge of mechanic sensors and system characteristic. These methods in practice will cause an increase in prices to enhancement the maximum power point tracking. This paper proposes extraction the maximum power from wind turbine with DFIGs, using MPPT control scheme is based perturb and observant technique. Comprehensive model of DFIG system configurations are accomplished in the Matlab/Simulink program. The results of simulation illustrate good performance of the system and a better grid incorporation of the wind power with suggested the control strategy.</t>
  </si>
  <si>
    <t>[Dessouky, Sobhy S.] Port Said Univ, Fac Engn, Dept Elect Engn, Port Said, Egypt; [Abdellatif, Walid S. E.; Abdelwahab, Saad A. Mohamed; Ali, Marwa A.] Suez Univ, Fac Ind Educ, Elect Dept, Suez, Egypt</t>
  </si>
  <si>
    <t>Dessouky, SS (corresponding author), Port Said Univ, Fac Engn, Dept Elect Engn, Port Said, Egypt.</t>
  </si>
  <si>
    <t>sobhyserry@yahoo.com; walid.abdellatif@suezuniv.edu.eg; Saad.abdelwahab@suezuniv.edu.eg; Marwa_ali2203@hotmail.com</t>
  </si>
  <si>
    <t>WOS:000465373000187</t>
  </si>
  <si>
    <t>Desouky, SS; El-Dein, AZ; Abd El-Aal, RA; El-Rahman, NAA</t>
  </si>
  <si>
    <t>Desouky, S. S.; El-Dein, A. Z.; Abd El-Aal, R. A.; El-Rahman, N. A. A.</t>
  </si>
  <si>
    <t>A New Contribution in Reducing Electric Field Distribution Within/Around Medium Voltage Underground Cable Terminations</t>
  </si>
  <si>
    <t>ENGINEERING TECHNOLOGY &amp; APPLIED SCIENCE RESEARCH</t>
  </si>
  <si>
    <t>In medium voltage cables, the stress control layers play an important part in controlling the electric field distribution around the medium voltage underground cable terminations. Underground cable accessories, used in medium voltage cable systems, need a stress control tube in order to maintain and control the insulation level which is designed for long life times. The term electrical stress control refers to the cable termination analysis of optimizing the electrical stress in the area of insulation shield cutback to reduce the electrical field concentration at this point in order to reduce breakdown in the cable insulation. This paper presents the effect of some materials of different relative permittivities and geometrical regulation with the curved shape stress relief cones on the electric field distribution of cable termination. The optimization was done by comparing the results of eight materials used. Also, the effect of the change in the thickness of the stress control tube is presented. The modeling design is very important for engineers to find the optimal solution of terminator design of medium voltage cables. This paper also describes the evolution of stress control systems and their benefits. A developed program using Finite Element Method (FEM) has calculated a numerical study to the stress control layering electric field distribution.</t>
  </si>
  <si>
    <t>[Desouky, S. S.; Abd El-Aal, R. A.] Port Said Univ, Dept Elect Engn, Port Said, Egypt; [El-Dein, A. Z.] Aswan Univ, Dept Elect Engn, Aswan, Egypt; [El-Rahman, N. A. A.] Workers Univ, Dept Elect Engn, Ismailia, Egypt</t>
  </si>
  <si>
    <t>Egyptian Knowledge Bank (EKB); Port Said University; Egyptian Knowledge Bank (EKB); Aswan University</t>
  </si>
  <si>
    <t>Desouky, SS (corresponding author), Port Said Univ, Dept Elect Engn, Port Said, Egypt.</t>
  </si>
  <si>
    <t>sobhyserry@yahoo.com; azeinm2001@hotmail.com; ramadanhv@gmail.com; eng_nagwa77@yahoo.com</t>
  </si>
  <si>
    <t>OCT</t>
  </si>
  <si>
    <t>WOS:000416761100013</t>
  </si>
  <si>
    <t>Montoya, FG; Eid, AH</t>
  </si>
  <si>
    <t>Montoya, Francisco G.; Eid, Ahmad H.</t>
  </si>
  <si>
    <t>Formulating the geometric foundation of Clarke, Park, and FBD transformations by means of Clifford's geometric algebra</t>
  </si>
  <si>
    <t>MATHEMATICAL METHODS IN THE APPLIED SCIENCES</t>
  </si>
  <si>
    <t>Several of the most fundamental transformations widely used by the power engineering community are strongly based on geometrical considerations. Clifford's geometric algebra (GA) is the natural language for describing concepts in Euclidean geometry. In this work, we show how Clarke, Park, and Depenbrock's FBD transformations can be derived by imposing orthogonality on the voltage and current vectors defined in a Euclidean space by using GA. This paper presents these transformations as spatial-like rotations and projections by means of the use of special algebraic objects named GA rotors. We prove that there is no need to use complex numbers nor matrices to perform the mentioned transformations and to provide geometrical intuition for electrical quantities and their transformations. Furthermore, power properties can be described using GA terminology by means of the proposed geometric power. The manipulation of the geometric power allows a useful current decomposition for a variety of applications such active filtering, frequency estimation, or electrical machinery. We provide in this paper an alternative approach focused on power systems under the paradigm of GA.</t>
  </si>
  <si>
    <t>[Montoya, Francisco G.] Univ Almeria, Elect Engn Dept, Crtra Sacramento S-N Canada San Urbano, Almeria 04120, Spain; [Eid, Ahmad H.] Port Said Univ, Elect Engn Dept, Fac Engn, Port Said, Egypt</t>
  </si>
  <si>
    <t>Universidad de Almeria; Egyptian Knowledge Bank (EKB); Port Said University</t>
  </si>
  <si>
    <t>Montoya, FG (corresponding author), Univ Almeria, Elect Engn Dept, Crtra Sacramento S-N Canada San Urbano, Almeria 04120, Spain.</t>
  </si>
  <si>
    <t>MAY 30</t>
  </si>
  <si>
    <t>10.1002/mma.8038</t>
  </si>
  <si>
    <t>DEC 2021</t>
  </si>
  <si>
    <t>WOS:000735201800001</t>
  </si>
  <si>
    <t>Yosry, AG; Fernandez-Jimenez, A; Alvarez-Alvarez, E; Marigorta, EB</t>
  </si>
  <si>
    <t>Gharib Yosry, Ahmed; Fernandez-Jimenez, Aitor; Alvarez-Alvarez, Eduardo; Blanco Marigorta, Eduardo</t>
  </si>
  <si>
    <t>Design and characterization of a vertical-axis micro tidal turbine for low velocity scenarios</t>
  </si>
  <si>
    <t>Small tidal turbines are considered economical and reliable for distributed electricity generation. Low initial cost and ease of installation make them cover all sides of the economic viability triangle in the energy market. However, operating these turbines under realistic tidal velocities remains a great challenge. The work presented herein involves the design and assessment of a micro vertical axis hydrokinetic turbine, operating at low water velocities. The blade profile, solidity and aspect ratio of the turbine model have been selected looking for a selfstarting and efficient operation. Thanks to the continuous development in the additive manufacturing technology, the model can be precisely fabricated at a fraction of the cost offered by traditional machining technologies. Experiments have been performed at three flow rates with a range of inlet velocities from 0.3 to 0.7 m/s. Power curves have been obtained for each operating condition, from zero load up to the point of maximum power. Additionally, the non-dimensional tip speed ratio and power coefficient have been used to compare the performance of the different parameters. It has been found that the upstream velocity has the most obvious effect on the turbine performance, and that the peak power coefficient is linked to the intensification in the blockage ratio. Furthermore, the actuator disc theory adjusted for open channel flow has been compared and found in consonance with the experimental results. This theory has also been employed to define the turbine efficiency which, from 0.45 m/s upwards, is over 70%, and as high as 81%. Finally, the performance in an inclined channel has been analysed, finding the correlations of the maximum power points and their corresponding tip speed ratios as a function of the slope.</t>
  </si>
  <si>
    <t>[Gharib Yosry, Ahmed; Blanco Marigorta, Eduardo] Univ Oviedo, Energy Dept, GIFD Grp, C Wifredo Ricart S-N, Gijon, Spain; [Fernandez-Jimenez, Aitor; Alvarez-Alvarez, Eduardo] Univ Oviedo, EP Mieres, Hydraul R&amp;D Grp, Mieres, Spain; [Gharib Yosry, Ahmed] Port Said Univ, Fac Engn, Mech Power Dept, Port Fouad, Egypt</t>
  </si>
  <si>
    <t>University of Oviedo; University of Oviedo; Egyptian Knowledge Bank (EKB); Port Said University</t>
  </si>
  <si>
    <t>Alvarez-Alvarez, E (corresponding author), Univ Oviedo, EP Mieres, Hydraul R&amp;D Grp, Mieres, Spain.</t>
  </si>
  <si>
    <t>ahmed.gharib@eng.psu.edu.eg; edualvarez@uniovi.es</t>
  </si>
  <si>
    <t>JUN 1</t>
  </si>
  <si>
    <t>10.1016/j.enconman.2021.114144</t>
  </si>
  <si>
    <t>APR 2021</t>
  </si>
  <si>
    <t>WOS:000644941800001</t>
  </si>
  <si>
    <t>Elghonimy, M; Fawzi, M; Kalas, AE; Azeem, GA</t>
  </si>
  <si>
    <t>Elsayed, AM</t>
  </si>
  <si>
    <t>Elghonimy, Mahmoud; Fawzi, M.; Kalas, A. E.; Azeem, Gamal Abdel</t>
  </si>
  <si>
    <t>Proportional Resonant Controller with Resonant Harmonic Compensators for Three-Phase Static Frequency Converter Feeding Nonlinear Loads</t>
  </si>
  <si>
    <t>2017 NINETEENTH INTERNATIONAL MIDDLE-EAST POWER SYSTEMS CONFERENCE (MEPCON)</t>
  </si>
  <si>
    <t>19th International Middle East Power Systems Conference (MEPCON)</t>
  </si>
  <si>
    <t>DEC 19-21, 2017</t>
  </si>
  <si>
    <t>Menoufia Univ, Fac Engn, Elect Engn, Shibin Al Kawm, EGYPT</t>
  </si>
  <si>
    <t>Menoufia Univ, Fac Engn, Elect Engn</t>
  </si>
  <si>
    <t>This paper presents Proportional Resonant (PR) controller with multiple resonant harmonic compensators for three-phase the Voltage Source Inverter (VSI) of a Static Frequency Converter (SFC) which is used as a shore side power supply for ships while at berth. The aim of this controller is to produce sinusoidal output voltage with low Total Harmonic Distortion (THD) even with nonlinear loads and provide good transient response for sudden change in load in order to meet the international standards IEC64020-3 and IEEE519. The system is simulated using MATLAB/SIMULINK software program.</t>
  </si>
  <si>
    <t>[Elghonimy, Mahmoud] Suez Canal Author, Port Said Shipyard, Elect Engn Dept, Port Said, Egypt; [Fawzi, M.; Kalas, A. E.; Azeem, Gamal Abdel] Port Said Univ, Fac Engn, Elect Engn Dept, Port Said, Egypt</t>
  </si>
  <si>
    <t>Elghonimy, M (corresponding author), Suez Canal Author, Port Said Shipyard, Elect Engn Dept, Port Said, Egypt.</t>
  </si>
  <si>
    <t>elghonimy89@gmail.com; mah_fawzi@eng.psu.edu.eg; Kalas_14@yahoo.com; gamalagag@hotmail.com</t>
  </si>
  <si>
    <t>WOS:000428724000045</t>
  </si>
  <si>
    <t>El-Araby, E. E.; Yorino, Naoto</t>
  </si>
  <si>
    <t>A demand side response scheme for enhancing power system security in the presence of wind power</t>
  </si>
  <si>
    <t>INTERNATIONAL JOURNAL OF ELECTRICAL POWER &amp; ENERGY SYSTEMS</t>
  </si>
  <si>
    <t>One of the major concerns associated with the wind power integration is its anti-peaking characteristic which increases the required ramping of the conventional generators and potentially threatens power system security. Recently, demand side response has become one of the likely successful solutions that can be employed in overcoming the negative impact of the anti-peaking characteristic of the daily net load curve. This paper presents a demand side response framework in which the load shifting strategy is effectively applied to improve the daily load profile of the system in the presence of wind power. The size of the load to be shifted is determined such that the system security in terms of voltage magnitudes and voltage stability margins is preserved for the normal state and prospective emergency states. To stimulate the demand side response candidates to shift their load and support the utilities to realize a particular daily load shape, an incentive reimbursement pattern based on the participants' submitted sizes has been proposed. The mathematical formulation of the problem is stated as a nonlinear mixed integer programming problem. The problem is solved using Benders decomposition technique where the intact problem is split into a master problem and several smaller nonlinear problems solved indi-vidually by the conventional methods. The performance of proposed approach has been evaluated by its application on the IEEE 57-and 118-bus systems.</t>
  </si>
  <si>
    <t>[El-Araby, E. E.] Port Said Univ, Dept Elect Engn, Port Said, Egypt; [Yorino, Naoto] Hiroshima Univ, Grad Sch Adv Sci &amp; Engn, Hiroshima, Japan</t>
  </si>
  <si>
    <t>elsaid.elaraby@eng.edu.psu.eg</t>
  </si>
  <si>
    <t>10.1016/j.ijepes.2022.108714</t>
  </si>
  <si>
    <t>NOV 2022</t>
  </si>
  <si>
    <t>WOS:000918661300009</t>
  </si>
  <si>
    <t>Mansour, HSE; Abdelsalam, AA; Nabil, M; Sallam, AA</t>
  </si>
  <si>
    <t>Mansour, Hany S. E.; Abdelsalam, Abdelazeem A.; Nabil, Mohamed; Sallam, Abdelhay A.</t>
  </si>
  <si>
    <t>Optimal Capacitor Banks Allocation in Distribution Systems with Distributed Generators Using Antlion Optimizer</t>
  </si>
  <si>
    <t>This paper presents a novel optimization algorithm for solving capacitor banks (C-Bs) allocation problem with and without the existence of distributed generators (DGs). This optimization algorithm is called antlion optimizer (ALO) and it is used to identify optimal locations and sizes of C-Bs or/and DGs. The objective function is to maximize the annual net saving. The proposed optimization algorithm is tested on two standard radial distribution systems; IEEE 33-bus and IEEE 69-bus. The obtained results are getting using Matlab programming environment. They show that the proposed algorithm is effective and has the capability of achieving the maximum annual net saving in all cases of C-Bs or/and DGs allocation. Also the results depict that connecting C-Bs and DGs together to distribution systems is better than connecting one of them alone.</t>
  </si>
  <si>
    <t>[Mansour, Hany S. E.; Abdelsalam, Abdelazeem A.; Nabil, Mohamed] Suez Canal Univ, Fac Engn, Elect Engn Dept, Ismailia 41522, Egypt; [Sallam, Abdelhay A.] Port Said Univ, Elect Engn Dept, Port Said, Egypt</t>
  </si>
  <si>
    <t>Mansour, HSE (corresponding author), Suez Canal Univ, Fac Engn, Elect Engn Dept, Ismailia 41522, Egypt.</t>
  </si>
  <si>
    <t>WOS:000428724000153</t>
  </si>
  <si>
    <t>Ibrahim, NF; Fawzi, M; Ibrahim, HA; Dessouky, SS</t>
  </si>
  <si>
    <t>Ibrahim, Nagwa F.; Fawzi, M.; Ibrahim, Hamed A.; Dessouky, Sobhy S.</t>
  </si>
  <si>
    <t>Control Strategies for VSC Based HVDC During Grid Faults: A Comparative Study of Selection Criteria of Currents Reference</t>
  </si>
  <si>
    <t>2019 21ST INTERNATIONAL MIDDLE EAST POWER SYSTEMS CONFERENCE (MEPCON 2019)</t>
  </si>
  <si>
    <t>21st International Middle East Power Systems Conference (MEPCON)</t>
  </si>
  <si>
    <t>DEC 17-19, 2019</t>
  </si>
  <si>
    <t>This paper examines the different current generation schemes for controlling the positive and negative sequence currents of a high voltage direct current (HVDC) of a voltage source converter (VSC) under unbalanced network voltage conditions. A comparison of the reference current generation schemes for a network-connected adapter is displayed during normal operation and the unbalanced network error status. This study may provide a performance evaluation of the various techniques of generating reference current and can help to choose appropriate control during large network errors. A simulation study based on MATLAB / SIMULINK was conducted to evaluate the performance of current generation schemes.</t>
  </si>
  <si>
    <t>[Ibrahim, Nagwa F.; Ibrahim, Hamed A.] Suez Univ, Fac Ind Educ, Elect Dept, Suez, Egypt; [Fawzi, M.; Dessouky, Sobhy S.] Port Said Univ, Elect Engn Dept, Fac Engn, Port Said, Egypt</t>
  </si>
  <si>
    <t>Egyptian Knowledge Bank (EKB); Suez University; Egyptian Knowledge Bank (EKB); Port Said University</t>
  </si>
  <si>
    <t>Ibrahim, NF (corresponding author), Suez Univ, Fac Ind Educ, Elect Dept, Suez, Egypt.</t>
  </si>
  <si>
    <t>eng.nagwafadl@yahoo.com; mah_fawzi@eng.psu.edu.eg; hamed_4a@yahoo.com; sobhyserry@yahoo.com</t>
  </si>
  <si>
    <t>10.1109/mepcon47431.2019.9008207</t>
  </si>
  <si>
    <t>WOS:000613148500050</t>
  </si>
  <si>
    <t>Elminshawy, NAS; Osama, A; Naeim, N; Elbaksawi, O; Tina, GM</t>
  </si>
  <si>
    <t>Elminshawy, Nabil A. S.; Osama, Amr; Naeim, Noha; Elbaksawi, Osama; Tina, Giuseppe Marco</t>
  </si>
  <si>
    <t>Thermal regulation of partially floating photovoltaics for enhanced electricity production: A modeling and experimental analysis</t>
  </si>
  <si>
    <t>The thermal regulation of the floating photovoltaic (FPV) system increases its electrical potential. In this study, a partially floating photovoltaic (PFPV) system was examined by submerging a portion of the FPV module to realize excess heat release. An appropriate MATLAB/Simulink model was constructed for a comparative study of three FPV configurations to reveal the electrical benefits of the PFPV system. The proposed model was validated via experimental work under actual outdoor conditions, which revealed well-matched results. According to the modeling findings, submerging half of the PV module in the water body realized a temperature of 29.71. C, a temperature drop of 28.24 % compared with that of the typical FPV system (41.40.C). The electrical power generated increased by 5.57 % when 25 % of the active area of the PFPV system was submerged. Furthermore, the findings revealed that the electrical efficiency of the PFPV module reached 15.72 % when 25 % of the PFPV system was submerged, achieving an efficiency improvement of 3.95 % compared with the conventional FPV system. The superiority of the electrical performance of the PFPV system with a submerged area of 25 % in the modeling and its experimental validation ensure the proposed concept validity.</t>
  </si>
  <si>
    <t>[Elminshawy, Nabil A. S.; Osama, Amr] Port Said Univ, Mech Power Dept, Fac Engn, Port Fuad, Egypt; [Naeim, Noha] Port Said Univ, Mech Prod Dept, Fac Engn, Port Fuad, Egypt; [Elbaksawi, Osama] Port Said Univ, Dept Elect Engn, Fac Engn, Port Fuad, Egypt; [Tina, Giuseppe Marco] Univ Catania, Catania, Italy</t>
  </si>
  <si>
    <t>Egyptian Knowledge Bank (EKB); Port Said University; Egyptian Knowledge Bank (EKB); Port Said University; Egyptian Knowledge Bank (EKB); Port Said University; University of Catania</t>
  </si>
  <si>
    <t>Elminshawy, NAS (corresponding author), Port Said Univ, Mech Power Dept, Fac Engn, Port Fuad, Egypt.</t>
  </si>
  <si>
    <t>B</t>
  </si>
  <si>
    <t>10.1016/j.seta.2022.102582</t>
  </si>
  <si>
    <t>JUL 2022</t>
  </si>
  <si>
    <t>WOS:000878732000004</t>
  </si>
  <si>
    <t>Amer, AE; Elsakka, MM; Lebedev, VA</t>
  </si>
  <si>
    <t>Amer, Ahmed E.; Elsakka, Mohamed M.; Lebedev, Vladimir A.</t>
  </si>
  <si>
    <t>Thermal performance of an accumulator unit using phase change material with a fixed volume of fins</t>
  </si>
  <si>
    <t>Melting rate enhancement inside an accumulator unit for a phase change material (PCM) has been numerically investigated in a shell-and-tube (S-T) arrangement that incorporates the circular type of fins, considering a fixed total volume of fins. The number of fins was chosen as the design parameter. The heat transfer fluid (HTF) was chosen as water that flows through the selected accumulator unit during the process of melting. The computational fluid dynamics (CFD) technique has been utilized for the simulation of the accumulator using ANSYS FLUENT software by considering a two-dimensional axisymmetric cylindrical accumulator in a vertical direction. During the melting process, two heat transfer mechanisms were considered, namely, conduction and convection. The HTF flow was 5 L/min with a flow temperature of 358 K for charging. The predicted complete melting time of the PCM decreased by 53.125%, 65.625%, 71.875%, and 71.875% for fins numbering 6, 18, 30, and 36, respectively, compared with the S-T without fins where it took approximately 480 minutes to melt completely. The optimal fin parameters are recommended in this study as follows: number of fins N = 30, thickness t/d = 0.01858, interval d/L = 0.03227, and aspect ratio t/h = 0.015. These recommended values maximize the thermal performance of the selected accumulator unit. The effects of changing the flow rate of the heat transfer fluid and its inlet temperature have been found to be significant on the PCM melting rate. The total melting time of the PCM is found to be reduced by about 57% when the inlet flow temperature is increased from 343 to 358 K. Moreover, the total melting time reduces by about 70.5% with an increase in the heat transfer fluid mass flow rate from 0.15 to 5 L/min. Furthermore, increasing the HTF flow rate from 0.15 to 5 L/min leads to a reduction of about 61.1% in the predicted total time that is required for solidification. The temperature differences for low flow rates are greater than those for high flow rates. The novelty of this study is in investigating the performance at a fixed total volume of fins.</t>
  </si>
  <si>
    <t>[Amer, Ahmed E.; Lebedev, Vladimir A.] St Petersburg Min Univ, Fac Energy, St Petersburg, Russia; [Amer, Ahmed E.; Elsakka, Mohamed M.] Port Said Univ, Fac Engn, Port Said, Egypt</t>
  </si>
  <si>
    <t>Elsakka, MM (corresponding author), Port Said Univ, Fac Engn, Port Said, Egypt.</t>
  </si>
  <si>
    <t>elsakka@eng.psu.edu.eg</t>
  </si>
  <si>
    <t>OCT 25</t>
  </si>
  <si>
    <t>10.1002/er.7095</t>
  </si>
  <si>
    <t>JUL 2021</t>
  </si>
  <si>
    <t>WOS:000679654000001</t>
  </si>
  <si>
    <t>Assaeed, AM; Al-Faifi, SA; Migdadi, HM; El-Bana, MI; Al Qarawi, AA; Khan, MA</t>
  </si>
  <si>
    <t>Assaeed, Abdulaziz M.; Al-Faifi, Sulieman A.; Migdadi, Hussein M.; El-Bana, Magdy I.; Al Qarawi, Abdulaziz A.; Khan, Mohammad Altaf</t>
  </si>
  <si>
    <t>Evaluation of genetic diversity of Panicum turgidum Forssk from Saudi Arabia</t>
  </si>
  <si>
    <t>SAUDI JOURNAL OF BIOLOGICAL SCIENCES</t>
  </si>
  <si>
    <t>The genetic diversity of 177 accessions of Panicum turgidum Forssk, representing ten populations collected from four geographical regions in Saudi Arabia, was analyzed using amplified fragment length polymorphism (AFLP) markers. A set of four primer-pairs with two/three selective nucleotides scored 836 AFLP amplified fragments (putative loci/genome landmarks), all of which were polymorphic. Populations collected from the southern region of the country showed the highest genetic diversity parameters, whereas those collected from the central regions showed the lowest values. Analysis of molecular variance (AMOVA) revealed that 78% of the genetic variability was attributable to differences within populations. Pairwise values for population differentiation and genetic structure were statistically significant for all variances. The UPGMA dendrogram, validated by principal coordinate analysis-grouped accessions, corresponded to the geographical origin of the accessions. Mantel's test showed that there was a significant correlation between the genetic and geographical distances (r = 0.35, P &lt; 0.04). In summary, the AFLP assay demonstrated the existence of substantial genetic variation in P. turgidum. The relationship between the genetic diversity and geographical source of P. turgidum populations of Saudi Arabia, as revealed through this comprehensive study, will enable effective resource management and restoration of new areas without compromising adaptation and genetic diversity. (C) 2017 The Authors. Production and hosting by Elsevier B.V. on behalf of King Saud University.</t>
  </si>
  <si>
    <t>[Assaeed, Abdulaziz M.; Al-Faifi, Sulieman A.; Migdadi, Hussein M.; Al Qarawi, Abdulaziz A.; Khan, Mohammad Altaf] King Saud Univ, Dept Plant Prod, POB 2460, Riyadh 11451, Saudi Arabia; [El-Bana, Magdy I.] Port Said Univ, Dept Bot, Fac Sci, Port Said, Egypt</t>
  </si>
  <si>
    <t>King Saud University; Egyptian Knowledge Bank (EKB); Port Said University</t>
  </si>
  <si>
    <t>Migdadi, HM (corresponding author), King Saud Univ, Dept Plant Prod, POB 2460, Riyadh 11451, Saudi Arabia.</t>
  </si>
  <si>
    <t>assaeed@ksu.edu.sa; sulaiman21mf@yahoo.com; hmigdadi@ksu.edu.sa; magdy.el-bana@ua.ac.be; alqarawi@ksu.edu.sa; altaf_sbs@yahoo.com</t>
  </si>
  <si>
    <t>JAN</t>
  </si>
  <si>
    <t>10.1016/j.sjbs.2017.04.002</t>
  </si>
  <si>
    <t>WOS:000422796900021</t>
  </si>
  <si>
    <t>Gharib-Yosry, A; Blanco-Marigorta, E; Fernandez-Jimenez, A; Espina-Valdes, R; Alvarez-Alvarez, E</t>
  </si>
  <si>
    <t>Gharib-Yosry, Ahmed; Blanco-Marigorta, Eduardo; Fernandez-Jimenez, Aitor; Espina-Valdes, Rodolfo; Alvarez-Alvarez, Eduardo</t>
  </si>
  <si>
    <t>Wind-Water Experimental Analysis of Small SC-Darrieus Turbine: An Approach for Energy Production in Urban Systems</t>
  </si>
  <si>
    <t>SUSTAINABILITY</t>
  </si>
  <si>
    <t>Smart cities have a significant impact on the future of renewable energies as terms such as sustainability and energy saving steadily become more common. In this regard, both wind and hydrokinetic compact-size turbines can play important roles in urban communities by providing energy to nearby consumption points in an environmentally suitable manner. To evaluate the operation of a Darrieus turbine rotor as a wind or hydro microgenerator, a series of wind tunnel and water current flume tests were performed. Power and characteristic curves were obtained for all test conditions. In the wind tests, all curves seemed to be identical, which means that the turbine rotor works properly under open-field conditions. Two blockage correction equations were applied to the water channel tests that were performed under blockage values ranging from 0.2 to 0.35 to estimate the operational behavior in open water. Finally, it has been demonstrated that, with the condition of maintaining the Reynolds number between experiments in the wind tunnel and water flume, the turbine wind characteristics represents the its operation in open-water conditions.</t>
  </si>
  <si>
    <t>[Gharib-Yosry, Ahmed] Port Said Univ, Fac Engn, Mech Power Dept, Port Said 42526, Egypt; [Blanco-Marigorta, Eduardo] Univ Oviedo, Energy Dept, C Wifredo Ricart S-N, Gijon 33204, Spain; [Fernandez-Jimenez, Aitor; Espina-Valdes, Rodolfo; Alvarez-Alvarez, Eduardo] Univ Oviedo, EP Mieres, Hydraul R&amp;D Grp, Mieres 33600, Spain</t>
  </si>
  <si>
    <t>Egyptian Knowledge Bank (EKB); Port Said University; University of Oviedo; University of Oviedo</t>
  </si>
  <si>
    <t>Alvarez-Alvarez, E (corresponding author), Univ Oviedo, EP Mieres, Hydraul R&amp;D Grp, Mieres 33600, Spain.</t>
  </si>
  <si>
    <t>ahmed.gharib@eng.psu.edu.eg; eblanco@uniovi.es; fernandezaitor.fuo@uniovi.es; espinarodolfo@uniovi.es; edualvarez@uniovi.es</t>
  </si>
  <si>
    <t>MAY</t>
  </si>
  <si>
    <t>10.3390/su13095256</t>
  </si>
  <si>
    <t>WOS:000650904000001</t>
  </si>
  <si>
    <t>Ahmed, A; Shanks, K; Sundaram, S; Mallick, TK</t>
  </si>
  <si>
    <t>Ahmed, Asmaa; Shanks, Katie; Sundaram, Senthilarasu; Mallick, Tapas Kumar</t>
  </si>
  <si>
    <t>Theoretical Investigation of the Temperature Limits of an Actively Cooled High Concentration Photovoltaic System</t>
  </si>
  <si>
    <t>ENERGIES</t>
  </si>
  <si>
    <t>Concentrator photovoltaics have several advantages over flat plate systems. However, the increase in solar concentration usually leads to an increase in the solar cell temperature, which decreases the performance of the system. Therefore, in this paper, we investigate the performance and temperature limits of a high concentration photovoltaic Thermal system (HCPVT) based on a 1 cm(2) multi-junction solar cell subjected to a concentration ratio from 500x to 2000x by using three different types of cooling fluids (water, ethylene glycol and water mixture (60:40), and syltherm oil 800). The results show that, for this configuration, the maximum volumetric temperature of the solar cell did not exceed the manufacturer's recommended limit for the tested fluids. At 2000x the lowest solar cell temperature obtained by using water was 93.5 degrees C, while it reached as high as 109 degrees C by using syltherm oil 800, which is almost equal to the maximum operating limit provided by the manufacturer (110 degrees C). Overall, the best performance in terms of temperature distribution, thermal, and electrical efficiency was achieved by using water, while the highest outlet temperature was obtained by using syltherm oil 800.</t>
  </si>
  <si>
    <t>[Ahmed, Asmaa; Shanks, Katie; Sundaram, Senthilarasu; Mallick, Tapas Kumar] Univ Exeter, Environm &amp; Sustainabil Inst, Penryn TR10 9FE, England; [Ahmed, Asmaa] Port Said Univ, Dept Power Mech Engn, Port Said 42523, Egypt</t>
  </si>
  <si>
    <t>Mallick, TK (corresponding author), Univ Exeter, Environm &amp; Sustainabil Inst, Penryn TR10 9FE, England.</t>
  </si>
  <si>
    <t>aa919@exeter.ac.uk; K.Shanks2@exeter.ac.uk; S.Sundaram@exeter.ac.uk; T.K.Mallick@exeter.ac.uk</t>
  </si>
  <si>
    <t>APR</t>
  </si>
  <si>
    <t>10.3390/en13081902</t>
  </si>
  <si>
    <t>WOS:000538041800045</t>
  </si>
  <si>
    <t>Fernandez-Jimenez, A; Alvarez-Alvarez, E; Lopez, M; Fouz, M; Lopez, I; Gharib-Yosry, A; Claus, R; Carballo, R</t>
  </si>
  <si>
    <t>Fernandez-Jimenez, Aitor; Alvarez-Alvarez, Eduardo; Lopez, Mario; Fouz, Mateo; Lopez, Ivan; Gharib-Yosry, Ahmed; Claus, Ruben; Carballo, Rodrigo</t>
  </si>
  <si>
    <t>Power Performance Assessment of Vertical-Axis Tidal Turbines Using an Experimental Test Rig</t>
  </si>
  <si>
    <t>This article presents the characteristic curves of a vertical-axis hydrokinetic tidal turbine of the Darrieus subtype aimed at meeting the electricity demand of port facilities located at harbors and estuaries with low water-speed conditions. The turbine was tested in the water-current flume of the University of Santiago de Compostela for several flow conditions with different water heights and water speeds. Blockage conditions were tested by examining the results from two groups of tests: with and without an accelerator device that restricts the flow around the rotor. The tip speed ratio and the power coefficient were used to characterize the performance of the turbine for each test. Finally, the results for open-field conditions were obtained by applying empirical expressions, which allowed us to assess the performance of the device in estuaries and harbors with known water-flow regimes.</t>
  </si>
  <si>
    <t>[Fernandez-Jimenez, Aitor; Alvarez-Alvarez, Eduardo] Univ Oviedo, Hydraul R&amp;D Grp, Gonzalo Gutierrez Quiros St, Mieres 33600, Spain; [Lopez, Mario; Claus, Ruben] Univ Oviedo, Dept Construct &amp; Mfg Engn, DyMAST R&amp;D Grp, Gonzalo Gutierrez Quiros St, Mieres 33600, Spain; [Fouz, Mateo; Lopez, Ivan; Carballo, Rodrigo] Univ Santiago de Compostela, Area Ingn Hidraul, Benigno Ledo St 2, Lugo 27002, Spain; [Gharib-Yosry, Ahmed] Port Said Univ, Mech Power Dept, Port Said 42526, Egypt</t>
  </si>
  <si>
    <t>University of Oviedo; University of Oviedo; Universidade de Santiago de Compostela; Egyptian Knowledge Bank (EKB); Port Said University</t>
  </si>
  <si>
    <t>Fernandez-Jimenez, A (corresponding author), Univ Oviedo, Hydraul R&amp;D Grp, Gonzalo Gutierrez Quiros St, Mieres 33600, Spain.</t>
  </si>
  <si>
    <t>uo216958@uniovi.es; edualvarez@uniovi.es; mariolopez@uniovi.es; davidmateo.fouz.varela@usc.es; ivan.lopez@usc.es; ahmed.gharib@eng.psu.edu.eg; clausruben@uniovi.es; rodrigo.carballo@usc.es</t>
  </si>
  <si>
    <t>10.3390/en14206686</t>
  </si>
  <si>
    <t>WOS:000726437900001</t>
  </si>
  <si>
    <t>Elsakka, MM; Ingham, DB; Ma, L; Pourkashanian, M</t>
  </si>
  <si>
    <t>Elsakka, Mohamed M.; Ingham, Derek B.; Ma, Lin; Pourkashanian, Mohamed</t>
  </si>
  <si>
    <t>Comparison of the Computational Fluid Dynamics Predictions of Vertical Axis Wind Turbine Performance Against Detailed Pressure Measurements</t>
  </si>
  <si>
    <t>Computational Fluid Dynamics (CFD) simulations are currently one of the most popular methods for the modelling of a Vertical Axis Wind Turbine (VAWT) that gives good insight on the turbine aerodynamics. The current study provides an assessment of the quality of the 2D and 3D CFD predictions of two highly recommended models in the literature, namely the SST K-omega model and the SST K-omega with the gamma Intermittency transition model. The novelty of the study is in the kind of data that is used in the assessment. The CFD predictions of the pressure around the blade at several azimuthal angles are compared to the published experimental data measured by a high-frequency multiport pressure scanner. In addition, the predictions of the pressure contribution to the instantaneous power coefficient are compared to the experimental data. This paper sheds much new light on how the behaviour of the predictions of the SST K-omega with the gamma intermittency transition model changes between the 2D and 3D cases and how the trends of the 2D results based on this transition model deviate from the detailed experimental data. This behaviour has not been previously investigated.</t>
  </si>
  <si>
    <t>[Elsakka, Mohamed M.] Port Said Univ, Fac Engn, Mech Power Dept, Port Fouad City, Port Said Gover, Egypt; [Ingham, Derek B.; Ma, Lin; Pourkashanian, Mohamed] Univ Sheffield, Fac Engn, Energy2050, Sheffield, S Yorkshire, England</t>
  </si>
  <si>
    <t>Egyptian Knowledge Bank (EKB); Port Said University; University of Sheffield</t>
  </si>
  <si>
    <t>Elsakka, MM (corresponding author), Port Said Univ, Fac Engn, Mech Power Dept, Port Fouad City, Port Said Gover, Egypt.</t>
  </si>
  <si>
    <t>elsakka@eng.psu.edu.eg; d.ingham@sheffield.ac.uk; lin.ma@sheffield.ac.uk; m.pourkashanian@sheffield.ac.uk</t>
  </si>
  <si>
    <t>WOS:000635661300025</t>
  </si>
  <si>
    <t>Osman, MH; Ahmed, MK; Refaat, A; Korovkin, NV</t>
  </si>
  <si>
    <t>Osman, Mohamed H.; Ahmed, Mamdouh K.; Refaat, Ahmed; Korovkin, Nikolay, V</t>
  </si>
  <si>
    <t>A Comparative Study of MPPT for PV System Based on Modified Perturbation &amp; Observation Method</t>
  </si>
  <si>
    <t>PROCEEDINGS OF THE 2021 IEEE CONFERENCE OF RUSSIAN YOUNG RESEARCHERS IN ELECTRICAL AND ELECTRONIC ENGINEERING (ELCONRUS)</t>
  </si>
  <si>
    <t>IEEE Conference of Russian Young Researchers in Electrical and Electronic Engineering (ElConRus)</t>
  </si>
  <si>
    <t>JAN 26-28, 2021</t>
  </si>
  <si>
    <t>Saint Petersburg Electrotechn Univ, RUSSIA</t>
  </si>
  <si>
    <t>Saint Petersburg Electrotechn Univ</t>
  </si>
  <si>
    <t>The Perturbation and Observation (P&amp;O) algorithm is one of the best tracking technologies for maximum power practically possible for its flexibility and ease of execution in low-fee devices. The major challenges of the traditional P&amp;O algorithm are energy waste in steady-state conditions and the dynamic performances are poor when the solar irradiance or temperature is changing suddenly. In the paper, a distinction between the variable-step scale, the two-step size and the traditional P&amp;O is performed in order to play an important reference role for potential users of MPPT in PV systems. The results show how the two-step and variable-step have a better dynamical reaction and steady-state precision than the conventional P&amp;O MPPT algorithm.</t>
  </si>
  <si>
    <t>[Osman, Mohamed H.; Ahmed, Mamdouh K.; Korovkin, Nikolay, V] Peter Great St Petersburg Polytech Univ, Inst Energy, St Petersburg, Russia; [Osman, Mohamed H.; Ahmed, Mamdouh K.] Al Azhar Univ, Elect Engn Dept, Cairo, Egypt; [Refaat, Ahmed] Port Said Univ, Elect Engn Dept, Port Said, Egypt</t>
  </si>
  <si>
    <t>Peter the Great St. Petersburg Polytechnic University; Egyptian Knowledge Bank (EKB); Al Azhar University; Egyptian Knowledge Bank (EKB); Port Said University</t>
  </si>
  <si>
    <t>Osman, MH (corresponding author), Peter Great St Petersburg Polytech Univ, Inst Energy, St Petersburg, Russia.;Osman, MH (corresponding author), Al Azhar Univ, Elect Engn Dept, Cairo, Egypt.</t>
  </si>
  <si>
    <t>mo_hassan87@yahoo.com; Engmamdouhkamal@yahoo.com; ahmed_refaat_1984@eng.psu.edu.eg; Nikolay.korovkin@gmail.com</t>
  </si>
  <si>
    <t>10.1109/ElConRus51938.2021.9396444</t>
  </si>
  <si>
    <t>WOS:000669709801012</t>
  </si>
  <si>
    <t>Eladl, AA; ElDesouky, AA</t>
  </si>
  <si>
    <t>Eladl, Abdelfattah A.; ElDesouky, Azza A.</t>
  </si>
  <si>
    <t>Optimal economic dispatch for multi heat-electric energy source power system</t>
  </si>
  <si>
    <t>An optimal economic dispatch model to balancing power and heat demand in a power system incorporating combined heat and power (CHP) units, intermittent energy sources such as wind and solar photovoltaic (PV), and battery energy storage system are proposed. The model is structured to include heat storage tanks and district heating network (DHN) with a goal of increasing the flexibility of CHP units, and satisfying better integration of the energy sources. A bi-level optimization model and its representative mathematical relations are formulated with taking into account the stochastic nature of wind and PV outputs and the storage constraints as well. Furthermore, the formulated relations are optimally solved. So, hybrid particle swarm optimisation (PSO) technique and sequential quadratic programming (SQP) method are applied to provide the optimal power delivered from each energy source. The objective function is formulated in a manner that the social welfare (SW) is maximized. The proposed model is applied to both of modified IEEE 24-bus and IEEE 118-bus test systems and simulated to show to a large extent that the model is real and robust as well as it provides a powerful solution to obtain the global optimal power dispatch. A comparative study is implemented for validation.</t>
  </si>
  <si>
    <t>[Eladl, Abdelfattah A.] Mansoura Univ, Fac Engn, Elect Engn Dept, Mansoura 35516, Egypt; [ElDesouky, Azza A.] Port Said Univ, Fac Engn, Elect Engn Dept, Port Said, Egypt</t>
  </si>
  <si>
    <t>Egyptian Knowledge Bank (EKB); Mansoura University; Egyptian Knowledge Bank (EKB); Port Said University</t>
  </si>
  <si>
    <t>Eladl, AA (corresponding author), Mansoura Univ, Fac Engn, Elect Engn Dept, Mansoura 35516, Egypt.</t>
  </si>
  <si>
    <t>eladle7@mans.edu.eg</t>
  </si>
  <si>
    <t>10.1016/j.ijepes.2019.02.040</t>
  </si>
  <si>
    <t>WOS:000466999600003</t>
  </si>
  <si>
    <t>Elsakka, MM; Ingham, DB; Ma, L; Pourkashanian, M; Moustafa, GH; Elhenawy, Y</t>
  </si>
  <si>
    <t>Elsakka, Mohamed Mohamed; Ingham, Derek B.; Ma, Lin; Pourkashanian, Mohamed; Moustafa, Gamal Hafez; Elhenawy, Yasser</t>
  </si>
  <si>
    <t>Response Surface Optimisation of Vertical Axis Wind Turbine at low wind speeds</t>
  </si>
  <si>
    <t>ENERGY REPORTS</t>
  </si>
  <si>
    <t>The Vertical Axis Wind Turbines (VAWTs) have an increasing global market and this emphasis the need for to improve the performance of VAWTs, especially at relatively low wind speed. This paper utilises the Response Surface methodology to optimise the performance of a VAWT. A three bladed VAWT configuration was considered with a NACA0015 profile. Three significant input parameters were selected including the tip speed ratio, the turbine solidity, and the pitch angle. An extended range of each input parameter was chosen in order to gain a good insight into how these input parameters affect the performance of the VAWT. The high-fidelity Computational Fluid Dynamics (CFD) simulations were carried out for the modelling of the turbine. The use of the Response Surface Optimisation based on Multi-Objective Genetic Algorithm (MOGA) along with the CFD simulations is found to be useful in the selection of the optimal design of VAWT. Moreover, the 3D aspects of the VAWT geometry are investigated and these include the turbine aspect ratio and the effect of the blade tip geometry. The implementation of an optimised winglet at the tip of the turbine blades is found to provide a significant enhancement of the cycle averaged power coefficient, especially at low aspect ratios.(c) 2022 The Authors. Published by Elsevier Ltd.</t>
  </si>
  <si>
    <t>[Elsakka, Mohamed Mohamed; Moustafa, Gamal Hafez; Elhenawy, Yasser] Port Said Univ, Fac Engn, Mech Power Dept, Port Fouad City, Port Said, Egypt; [Ingham, Derek B.; Ma, Lin; Pourkashanian, Mohamed] Univ Sheffield, Fac Engn, Energy2050, Sheffield, England</t>
  </si>
  <si>
    <t>Elsakka, MM (corresponding author), Port Said Univ, Fac Engn, Mech Power Dept, Port Fouad City, Port Said, Egypt.</t>
  </si>
  <si>
    <t>10.1016/j.egyr.2022.08.222</t>
  </si>
  <si>
    <t>SEP 2022</t>
  </si>
  <si>
    <t>WOS:000861182100010</t>
  </si>
  <si>
    <t>Reactive Power Reserve Assessment Scheme Considering Stochastic Wind Power Generation</t>
  </si>
  <si>
    <t>IFAC PAPERSONLINE</t>
  </si>
  <si>
    <t>10th IFAC Symposium on Control of Power and Energy Systems (CPES)</t>
  </si>
  <si>
    <t>SEP 04-06, 2018</t>
  </si>
  <si>
    <t>Meiji Univ, Nakano Campus, Tokyo, JAPAN</t>
  </si>
  <si>
    <t>Meiji Univ, Nakano Campus</t>
  </si>
  <si>
    <t>This paper presents a reactive power VAR reserve assessment tool considering the extended capability curve of the doubly fed induction generator (DFIG) based wind farm. The problem is formulated such that the VAR reserve amount is determined taking into account the wind power forecast errors by addressing their possible scenarios for both the base case and a presumed severe disturbance. The model is stated as an optimization problem, aiming to optimize simultaneously three objective functions representing the expected values of the energy cost corresponding to the base case, corrective control cost under the most severe contingency, and the VAR reserve from the committed conventional synchronous generators. The total objective function is achieved while satisfying, for each addressed scenario, a set of operating constraints including explicitly the probable active power output of DFIG wind turbine and its relevant VAR capability limits as well as voltage stability margin. (C) 2018, IFAC (International Federation of Automatic Control) Hosting by Elsevier Ltd. All rights reserved.</t>
  </si>
  <si>
    <t>[El-Araby, E. E.] Port Said Univ, Dept Elect Engn, Port Said, Egypt; [Yorino, Naoto] Hiroshima Univ, Dept Syst Cybernet, Hiroshima, Japan</t>
  </si>
  <si>
    <t>elsaid.elaraby@eng.psu.edu.eg; yorino@hiroshima-u.ac.jp</t>
  </si>
  <si>
    <t>10.1016/j.ifacol.2018.11.751</t>
  </si>
  <si>
    <t>WOS:000453038500085</t>
  </si>
  <si>
    <t>Elminshawy, NAS; Siddiqui, FR; Farooq, QU; Addas, MF</t>
  </si>
  <si>
    <t>Elminshawy, Nabil A. S.; Siddiqui, Farooq R.; Farooq, Qazi U.; Addas, Mohammad F.</t>
  </si>
  <si>
    <t>Experimental investigation on the performance of earth-air pipe heat exchanger for different soil compaction levels</t>
  </si>
  <si>
    <t>In this paper, a new design of atmospheric air passive cooling system which consists of an earth-air pipe heat exchanger is proposed. The objective of this system is to cool the warm ambient air for thermal applications in hot arid areas. A 1.5 m long copper pipe with 1.5 cm inner diameter was buried under the soil contained in a galvanized steel drum. The blower and air heater were used at pipe inlet to induce warm air inside the pipe which gets cooled in earth-air pipe heat exchanger. The experiments were performed under the controlled conditions of operating parameters such as induced air temperature, flow rate and soil bulk temperature. The performance of considered heat exchanger was studied for three different soil compaction levels with distinct values of relative density, void ratio and porosity. The results showed that induced air temperature was dropped in the range between 8 and 24 degrees C across the earth-air pipe heat exchanger and the system effectiveness varied between 0.3 and 0.7 depending on the operating conditions and soil compaction. (C) 2017 Elsevier Ltd. All rights reserved.</t>
  </si>
  <si>
    <t>[Elminshawy, Nabil A. S.] Port Said Univ, Dept Mech Engn, Port Said, Egypt; [Siddiqui, Farooq R.] Islamic Univ Madinah, Dept Mech Engn, Madinah, Saudi Arabia; [Farooq, Qazi U.] Islamic Univ Madinah, Dept Civil Engn, Madinah, Saudi Arabia; [Addas, Mohammad F.] Islamic Univ Madinah, Dept Ind Engn, Madinah, Saudi Arabia</t>
  </si>
  <si>
    <t>Egyptian Knowledge Bank (EKB); Port Said University; Islamic University of Al Madinah; Islamic University of Al Madinah; Islamic University of Al Madinah</t>
  </si>
  <si>
    <t>Elminshawy, NAS (corresponding author), Port Said Univ, Dept Mech Engn, Port Said, Egypt.</t>
  </si>
  <si>
    <t>10.1016/j.applthermaleng.2017.06.119</t>
  </si>
  <si>
    <t>WOS:000407185000124</t>
  </si>
  <si>
    <t>Fathy, A; El-Arini, M; El-Baksawy, O</t>
  </si>
  <si>
    <t>Fathy, Ahmed; El-Arini, Mahdi; El-Baksawy, Osama</t>
  </si>
  <si>
    <t>An efficient methodology for optimal reconfiguration of electric distribution network considering reliability indices via binary particle swarm gravity search algorithm</t>
  </si>
  <si>
    <t>NEURAL COMPUTING &amp; APPLICATIONS</t>
  </si>
  <si>
    <t>One important aspect that should be achieved during the operation of the distribution network is minimizing the total active loss. This objective can be achieved by network reconfiguration in which switching events such as closing tie switches or opening sectionalizing switches are efficiently determined. This paper presents a reliable meta-heuristic algorithm for optimal reconfiguration of the distribution network which is binary particle swarm optimization gravity search algorithm (BPSOGSA). The methodology is applied on four test systems: 16-bus system, 33-bus system, 69-bus system and 119-bus system. Reliability indices, system average interruption frequency, system average interruption duration and energy not supplied, are incorporated to check the validity of the network after reconfiguration process. Comparison with other reported previous methods is performed; the power loss is reduced by 9.3242% in 16-bus system, for 33-bus system; the power loss is reduced by 31.46%. In case of 69-bus system, the power loss is reduced by 56.1761%, while for 119-bus, the power loss is reduced by 33.7216%. Additionally, the performance of the proposed BPSOGSA is the best one compared with the others for all studied cases. The obtained results prove the reliability of the proposed methodology.</t>
  </si>
  <si>
    <t>[Fathy, Ahmed; El-Arini, Mahdi] Zagazig Univ, Fac Engn, Elect Power &amp; Machine Dept, Zagazig, Egypt; [El-Baksawy, Osama] Port Said Univ, Fac Engn, Elect Engn Dept, Port Said, Egypt</t>
  </si>
  <si>
    <t>Egyptian Knowledge Bank (EKB); Zagazig University; Egyptian Knowledge Bank (EKB); Port Said University</t>
  </si>
  <si>
    <t>Fathy, A (corresponding author), Zagazig Univ, Fac Engn, Elect Power &amp; Machine Dept, Zagazig, Egypt.</t>
  </si>
  <si>
    <t>afali@zu.edu.eg</t>
  </si>
  <si>
    <t>10.1007/s00521-017-2877-z</t>
  </si>
  <si>
    <t>WOS:000448839100016</t>
  </si>
  <si>
    <t>Elesh, E; Salem, GF; Mohamed, Z</t>
  </si>
  <si>
    <t>Elesh, E.; Salem, G. F.; Mohamed, Z.</t>
  </si>
  <si>
    <t>Role of annealing on morphological, linear and nonlinear properties of nanoparticle of Tris [2-phenylpyridinato-C-2, N] Iridium III films prepared by electron beam evaporator</t>
  </si>
  <si>
    <t>PHYSICS LETTERS A</t>
  </si>
  <si>
    <t>Editorial Material</t>
  </si>
  <si>
    <t>Tris(2-phenylpyridinato-C-2, N] Iridium III, Ir(ppy)(3), is experimentally investigated as a novel deposited thin film. Ir(ppy)3thin films were fabricated by the electron beam evaporator technique. X-ray diffraction (XRD) of Ir(ppy)3powder is investigated to be polycrystalline with triclinic crystal. XRD pattern of Ir(ppy)(3) film and the annealed film is analyzed, and the average of crystallite size slightly increases with thermal annealing from 14 to 40 nm. The linear optical parameters were estimated and found that the annealing effect on lattice dielectric constants, dispersion energy, oscillator energy, and the ratio of carrier concentration to its effective mass. The Urbach energy and optical energy gap are estimated at different thermal annealing. On the other hand, dielectric constants and optical conductivity were estimated and found that the annealing plays a remarkable role in the increasing of their values. The calculated values of third-order susceptibility were increased by thermal annealing. Thus, the thermal annealing can be utilized as a tool to modify the optical properties of Ir(ppy)(3) films, which can be used in many important applications such as high capacity communication network. (C) 2020 Elsevier B.V. All rights reserved.</t>
  </si>
  <si>
    <t>[Elesh, E.; Mohamed, Z.] Univ Port Said, Fac Sci, Dept Phys, Port Said 42522, Egypt; [Salem, G. F.] Ain Shams Univ, Fac Educ, Dept Phys, Cairo 11566, Egypt</t>
  </si>
  <si>
    <t>Egyptian Knowledge Bank (EKB); Port Said University; Egyptian Knowledge Bank (EKB); Ain Shams University</t>
  </si>
  <si>
    <t>Elesh, E (corresponding author), Univ Port Said, Fac Sci, Dept Phys, Port Said 42522, Egypt.</t>
  </si>
  <si>
    <t>emanelesh35@gmail.com</t>
  </si>
  <si>
    <t>OCT 19</t>
  </si>
  <si>
    <t>10.1016/j.physleta.2020.126738</t>
  </si>
  <si>
    <t>WOS:000563511100001</t>
  </si>
  <si>
    <t>Amin, I; Dai, SS; Oterkus, S; Day, S; Oterkus, E</t>
  </si>
  <si>
    <t>Amin, Islam; Dai, Saishuai; Oterkus, Selda; Day, Sandy; Oterkus, Erkan</t>
  </si>
  <si>
    <t>Experimental investigation on the motion response of a novel floating desalination plant for Egypt</t>
  </si>
  <si>
    <t>Increasing water demand in remote coastal areas in Egypt has shifted attention to the role of floating desalination plants to alleviate water shortages. A novel mobile floating desalination plant is proposed for Ras Ghareb city in Egypt. The compatibility between floater natural periods and the energy excitation range of waves in deployment area can lead to resonance responses. Therefore, understanding the motions behaviour among waves of such floaters at a particular location is important for its safety, performance and operation. The goal of the present study is to investigate the suitability of proposed concept for Egyptian environment conditions by characterising the behaviour of the plant motion responses during its entire deployment conditions. Based on full scale design of the proposed plant, experimental study over a range of wave heights and frequencies was performed in the present study using a 1:100 scale model test. In order to identify the plant natural frequency and damping ratio, free decay and swinging tests were performed for different load conditions. Different wave heights were tested during the experiments in order to investigate the effect of wave height on the heave and pitch responses at plant natural frequencies. The experimental test results were compared with numerical results from frequency domain program HydroD implemented in Sesam DNV GL software package. Results show that heave and pitch motion responses give the closest agreement between the measurements and numerical predictions over the whole range of wave periods except the peak spike. The proposed cylindrical FDP is compared against a conventional ship FPSO concept widely used for offshore freshwater production and it was concluded that new cylindrical FDP shows better motion responses compared to conventional ship FPSO concept in same wave bands in Egypt.</t>
  </si>
  <si>
    <t>[Amin, Islam] Port Said Univ, Dept Naval Architecture &amp; Marine Engn, Port Fouad City, Egypt; [Amin, Islam; Dai, Saishuai; Oterkus, Selda; Day, Sandy; Oterkus, Erkan] Univ Strathclyde, Dept Naval Architecture Ocean &amp; Marine Engn, Glasgow, Lanark, Scotland</t>
  </si>
  <si>
    <t>Egyptian Knowledge Bank (EKB); Port Said University; University of Strathclyde</t>
  </si>
  <si>
    <t>Oterkus, E (corresponding author), Univ Strathclyde, Dept Naval Architecture Ocean &amp; Marine Engn, Glasgow, Lanark, Scotland.</t>
  </si>
  <si>
    <t>erkan.oterkus@strath.ac.uk</t>
  </si>
  <si>
    <t>AUG 15</t>
  </si>
  <si>
    <t>10.1016/j.oceaneng.2020.107535</t>
  </si>
  <si>
    <t>WOS:000551161000024</t>
  </si>
  <si>
    <t>Osman, MH; El Seify, MA; Ahmed, MK; Korovkin, NV; Refaat, A</t>
  </si>
  <si>
    <t>Osman, Mohamed H.; El Seify, Mohamed A.; Ahmed, Mamdouh K.; Korovkin, Nikolay, V; Refaat, Ahmed</t>
  </si>
  <si>
    <t>Highly Efficient MPP Tracker Based on Adaptive Neuro-fuzzy Inference System for Stand-Alone Photovoltaic Generator System</t>
  </si>
  <si>
    <t>Maximum Power Point Tracking (MPPT) methods are being developed to increase the power delivered by the photovoltaic (PV) systems. Recently, AI-based MPPT controllers have been extensively utilized for PV generator systems. Among these various AI methods, the Adaptive Neural Fuzzy Inference System (ANFIS) is widely used to capture the maximum power from the PV systems. Obtaining precise data for training and tuning the ANFIS model, on the other hand, presents a considerable challenge in establishing an effective ANFIS-MPPT technique. This article proposes a highly efficient MPP tracker based on adaptive ANFIS with direct control for stand-alone PV generators, which trace the MPP under rapidly changing solar radiation and cell temperatures. In this technique, the training data are extracted with the aid of a multi-variable step perturbation and observation (MV-P&amp;O-MPPT) algorithm to avoid the errors that are usually included in an experimental dataset. Further, the boost converter's duty cycle is directly adjusted, eliminating the PI control loop. The proposed ANFIS-MPPT technique is simulated and compared with the Artificial Neural Networks (ANN), and Fuzzy Logic Controller (FLC) reported in the literature. Considering the outcomes of these approaches, the ANFIS-MPPT controller precisely traces the MPP and achieves higher efficiency under different climatic conditions.</t>
  </si>
  <si>
    <t>[Osman, Mohamed H.; El Seify, Mohamed A.] Al Azhar Univ, Elect Engn Dept, Qena 83513, Egypt; [Ahmed, Mamdouh K.] Al Azhar Univ, Elect Engn Dept, Cairo 11751, Egypt; [Korovkin, Nikolay, V] Peter Great St Petersburg Polytech Univ, Inst Energy, St Petersburg 195251, Russia; [Refaat, Ahmed] Port Said Univ, Elect Engn Dept, Port Said 42524, Egypt</t>
  </si>
  <si>
    <t>Egyptian Knowledge Bank (EKB); Al Azhar University; Egyptian Knowledge Bank (EKB); Al Azhar University; Peter the Great St. Petersburg Polytechnic University; Egyptian Knowledge Bank (EKB); Port Said University</t>
  </si>
  <si>
    <t>Osman, MH (corresponding author), Al Azhar Univ, Elect Engn Dept, Qena 83513, Egypt.</t>
  </si>
  <si>
    <t>mo_hassan87@yahoo.com; mohamed_1988@azhar.edu.eg; Engmamdouhkamal@yahoo.com; nikolay.korovkin@gmail.com; ahmed_refaat_1984@eng.psu.edu.eg</t>
  </si>
  <si>
    <t>WOS:000787787500020</t>
  </si>
  <si>
    <t>Mansour, HSE; Abdelsalam, AA; Sallam, AA</t>
  </si>
  <si>
    <t>Mansour, Hany S. E.; Abdelsalam, Abdelazeem A.; Sallam, Abdelhay A.</t>
  </si>
  <si>
    <t>Optimal Distributed Energy Resources Allocation Using Ant-Lion Optimizer for Power Losses Reduction</t>
  </si>
  <si>
    <t>2017 5TH IEEE INTERNATIONAL CONFERENCE ON SMART ENERGY GRID ENGINEERING (SEGE)</t>
  </si>
  <si>
    <t>5th IEEE International Conference on Smart Energy Grid Engineering (SEGE)</t>
  </si>
  <si>
    <t>AUG 14-17, 2017</t>
  </si>
  <si>
    <t>UOIT, Oshawa, CANADA</t>
  </si>
  <si>
    <t>UOIT</t>
  </si>
  <si>
    <t>This paper proposes a novel optimization algorithm called ant-lion optimizer (ALO) for optimal distributed energy resources (DERs) allocation in various radial distribution networks. The objective function is to maximize the percentage of power losses reduction. The proposed algorithm is executed on IEEE 34 and 118-bus radial distribution networks with different number of installed DERs. The simulation results using Matlab programming environment show that the effectiveness of the proposed methodology to minimize the losses and to enhance the system voltage profile. A comparison between the results of proposed ALO and those of other optimization methods such as cuckoo search, grid search, oppositional gravitational search, simulated annealing, quasi-oppositional teaching learning based optimization, and chaotic symbiotic organisms search is introduced to verify the superiority of ALO.</t>
  </si>
  <si>
    <t>[Mansour, Hany S. E.; Abdelsalam, Abdelazeem A.] Suez Canal Univ, Fac Engn, Dept Elect Engn, Ismailia, Egypt; [Sallam, Abdelhay A.] Port Said Univ, Fac Engn, Dept Elect Engn, Port Said, Egypt</t>
  </si>
  <si>
    <t>Mansour, HSE (corresponding author), Suez Canal Univ, Fac Engn, Dept Elect Engn, Ismailia, Egypt.</t>
  </si>
  <si>
    <t>hany_salem@eng.suez.edu.eg; aaabdelsalam@eng.suez.edu.eg; aasallam@eng.psu.edu.eg</t>
  </si>
  <si>
    <t>WOS:000427144000057</t>
  </si>
  <si>
    <t>Sobhy, A; Lei, D</t>
  </si>
  <si>
    <t>Sobhy, Ahmed; Lei, Dong</t>
  </si>
  <si>
    <t>Model-assisted active disturbance rejection controller for maximum efficiency schemes of DFIG-based wind turbines</t>
  </si>
  <si>
    <t>INTERNATIONAL TRANSACTIONS ON ELECTRICAL ENERGY SYSTEMS</t>
  </si>
  <si>
    <t>This article deals with the improvement of maximum efficiency schemes of doubly fed induction generator-based wind turbines (DFIG-WTs) through controlling their rotor current. The nonlinearity characteristics, parameters uncertainty, and grid disturbances in the DFIG-WTs may affect the tracking performance and the energy conversion efficiency. The magnetizing inductance has the highest value, compared to the other DFIG parameters. Also, its value varies during grid disturbances due to main flux saturation. Therefore, improper setting of its value in the controller can result in significant performance distortion. Active disturbance rejection controller (ADRC) is a simple and robust control technique that can deal with the system's internal and external disturbances. Besides, ADRC does not strongly depend on the accurate mathematical model of the system. For further improvement of the response speed of the traditional ADRC, a novel control strategy based on a model-assisted ADRC (MA-ADRC), considering the variation of the magnetizing inductance, is proposed to regulate the rotor current. Furthermore, a new tuning approach is suggested to evaluate the parameters of the MA-ADRC. Response of the presented strategy is assessed on a 1.5 MW DFIG-WTs using MATLAB/Simulink package. The proposed MA-ADRC is compared with the traditional proportional-integral (PI) controller and existing ADRCs strategies under various scenarios. The simulation results validate the precise tracking performance of the suggested strategy and its robustness against grid disturbances and wind speed variations.</t>
  </si>
  <si>
    <t>[Sobhy, Ahmed; Lei, Dong] Beijing Inst Technol, Sch Automat, 5 South St, Beijing 100081, Haidian Distric, Peoples R China; [Sobhy, Ahmed] Port Said Univ, Fac Engn, Port Said 42526, Port Foad, Egypt</t>
  </si>
  <si>
    <t>Beijing Institute of Technology; Egyptian Knowledge Bank (EKB); Port Said University</t>
  </si>
  <si>
    <t>Sobhy, A (corresponding author), Beijing Inst Technol, Sch Automat, 5 South St, Beijing 100081, Haidian Distric, Peoples R China.</t>
  </si>
  <si>
    <t>3820170095@bit.edu.cn</t>
  </si>
  <si>
    <t>e13107</t>
  </si>
  <si>
    <t>10.1002/2050-7038.13107</t>
  </si>
  <si>
    <t>WOS:000696389700001</t>
  </si>
  <si>
    <t>Elminshawy, NAS; El Ghandour, M; Gad, HM; El-Damhogi, DG; El-Nahhas, K; Addas, MF</t>
  </si>
  <si>
    <t>Elminshawy, Nabil A. S.; El Ghandour, M.; Gad, H. M.; El-Damhogi, D. G.; El-Nahhas, Kamal; Addas, Mohammad F.</t>
  </si>
  <si>
    <t>The performance of a buried heat exchanger system for PV panel cooling under elevated air temperatures</t>
  </si>
  <si>
    <t>GEOTHERMICS</t>
  </si>
  <si>
    <t>Performance of photovoltaic (PV) panels relies on the surrounding working temperature. In hot climatic regions most of the incident solar radiation is dissipated as accumulating heat on the PV panel causing adversely affect on PV performance due to elevated temperatures. An effective cooling technique is needed in order to keep the performance of PV module at acceptable level. In the current paper, the viability of a newly PV cooling system based on integrating PV panel with a buried heat exchanger (BHE) has been experimentally investigated. To prove the idea, the atmospheric air with various elevated temperatures 35 degrees C, 40 degrees C and 45 degrees C and flow rates 0.0228 m(3)/s, 0.0248 m(3)/s, 0.0268 m(3)/s and 0.0288 m(3)/s is forced to the (BHE) and the exit pre-cooled air is then simultaneously introduced to regulate the temperature of the PV back surface. The accomplished experiments revealed that integrating (BHE) to the PV panel is a promising active cooling system that can effectively regulate the operating temperature and consequently improve the PV electrical conversion efficiency. Empirical correlations for the PV module electrical and thermal efficiency as a function of the ambient air temperature (degrees C), solar irradiance (W/m(2)), and air flow rate (m(3)/s) are proposed in a good agreement with the experimental results.</t>
  </si>
  <si>
    <t>[Elminshawy, Nabil A. S.; El Ghandour, M.; Gad, H. M.] Port Said Univ, Mech Power Engn Dept, Port Fouad City, Port Said Gover, Egypt; [El-Damhogi, D. G.] Port Said Univ, Phys &amp; Math Engn Dept, Port Fouad City, Port Said Gover, Egypt; [El-Nahhas, Kamal] Suez Canal Author, Water Sect, Port Said, Egypt; [Addas, Mohammad F.] Islamic Univ Madinah, Dept Ind Engn, Madinah, Saudi Arabia</t>
  </si>
  <si>
    <t>Egyptian Knowledge Bank (EKB); Port Said University; Egyptian Knowledge Bank (EKB); Port Said University; Egyptian Knowledge Bank (EKB); Suez Canal University; Islamic University of Al Madinah</t>
  </si>
  <si>
    <t>Elminshawy, NAS (corresponding author), Port Said Univ, Mech Power Engn Dept, Port Fouad City, Port Said Gover, Egypt.</t>
  </si>
  <si>
    <t>10.1016/j.geothermics.2019.05.012</t>
  </si>
  <si>
    <t>WOS:000486109100002</t>
  </si>
  <si>
    <t>Khalifa, LS; Elsadd, MA; Abd El-Aal, RA; El-Makkawy, SM</t>
  </si>
  <si>
    <t>Khalifa, L. S.; Elsadd, M. A.; Abd El-Aal, R. A.; El-Makkawy, S. M.</t>
  </si>
  <si>
    <t>Enhancing Recloser-Fuse Coordination using Distributed Agents in Deregulated Distribution Systems</t>
  </si>
  <si>
    <t>This paper introduces a new adaptive scheme to avoid miscoordination associated with recloser- fuse protection of distribution network under distributed generation insertion. The proposed technique exploits the distributed agents embedded in the smart grid to adapt the time dial setting of the fast curve of the recloser. The distributed agents are located at fuses points to transmit the required fuse current during fault conditions to the recloser. Also, the presented method is compared with different existed algorithms. Response of the presented scheme is assessed under various scenarios by simulating an actual Egyptian 11 KV overhead distribution feeder using Matlab/Simulink package. Sample results are evaluated and examined.</t>
  </si>
  <si>
    <t>[Khalifa, L. S.; Abd El-Aal, R. A.; El-Makkawy, S. M.] Port Said Univ, Fac Engn, Dept Elect Engn, Port Said, Egypt; [Elsadd, M. A.] Menoufia Univ, Fac Engn, Dept Elect Engn, Shibin Al Kawm 32511, Egypt</t>
  </si>
  <si>
    <t>Egyptian Knowledge Bank (EKB); Port Said University; Egyptian Knowledge Bank (EKB); Menofia University</t>
  </si>
  <si>
    <t>Khalifa, LS (corresponding author), Port Said Univ, Fac Engn, Dept Elect Engn, Port Said, Egypt.</t>
  </si>
  <si>
    <t>loubna_saleh_khalifa@yahoo.com; Mahmoud.ElSadd@sh-eng.menofia.edu.eg; ramadanhv@yahoo.com; Makkawy_06@hotmail.com</t>
  </si>
  <si>
    <t>WOS:000465373000158</t>
  </si>
  <si>
    <t>Amin, I; Dai, SS; Day, S; Oterkus, S; Oterkus, E</t>
  </si>
  <si>
    <t>Amin, Islam; Dai, Saishuai; Day, Sandy; Oterkus, Selda; Oterkus, Erkan</t>
  </si>
  <si>
    <t>Experimental investigation on the influence of interceptor plate on the motion performance of a cylindrical FPSO</t>
  </si>
  <si>
    <t>In offshore locations with harsh environment, the operation of cylindrical floating production storage and offloading (FPSO) becomes more challenging. Poor motion performance can severely affect the structural safety, mooring system's strength and riser's operation. Therefore, interceptor plate installation above the cylindrical heaveplate is proposed in order to improve FPSO's motion performance especially in heave responses. A set of 1:100 scale model experiments were carried out in the University of Strathclyde's Hydrodynamics Laboratory tank. The main objective of this study is to investigate the influence of the proposed interceptor plate on the motion performance of a cylindrical FPSO for different interceptor plate geometrical parameters such as height and location. The results of this study show that double face interceptor plate installation can reduce the peak responses of heave RAO by about 50% and pitch by about 67% compared to the FPSO model without interceptor plate. Also the fundamental heave and pitch natural frequencies can reduce by about 11% for the same case.</t>
  </si>
  <si>
    <t>[Amin, Islam] Port Said Univ, Dept Naval Architecture &amp; Marine Engn, Port Said, Egypt; [Amin, Islam; Dai, Saishuai; Day, Sandy; Oterkus, Selda; Oterkus, Erkan] Univ Strathclyde, Dept Naval Architecture Ocean &amp; Marine Engn, Glasgow, Lanark, Scotland</t>
  </si>
  <si>
    <t>JAN 1</t>
  </si>
  <si>
    <t>10.1016/j.oceaneng.2021.110339</t>
  </si>
  <si>
    <t>WOS:000759482400001</t>
  </si>
  <si>
    <t>CFD analysis of the angle of attack for a vertical axis wind turbine blade</t>
  </si>
  <si>
    <t>The Angle of Attack (AOA) of the Vertical Axis Wind Turbines (VAWTs) blades has a dominant role in the generation of the aerodynamic forces and the power generation of the turbine. However, there is a significant uncertainty in determining the blade AOAs during operation due to the very complex flow structures and this limits the turbine design optimization. The paper proposes a fast and accurate method for the calculation of the constantly changing AOA based on the velocity flow field data at two reference points upstream the turbine blades. The new method could be used to calculate and store the AOA data during the CFD simulations without the need for extensive post-processing for efficient turbine aerodynamic analysis and optimisation. Several single reference-points and pair of reference-points criteria are used to select the most appropriate locations of the two reference points to calculate the AOA and It is found that using the flow data from the two reference points at the locations 0.5 aerofoil chord length upstream and 1 chord away from each side of the aerofoil can give most accurate estimation across a range of tested AOAs. Based on the proposed AOA estimation method, the performance of a fixed pitch and the sinusoidal variable pitch VAWT configurations are analysed and compared with each other. The analysis illustrates how the sinusoidal variable pitch configuration could enhance the overall performance of the turbine by maintaining more favourable AOAs, and lift and drag distributions.</t>
  </si>
  <si>
    <t>[Elsakka, Mohamed M.; Ingham, Derek B.; Ma, Lin; Pourkashanian, Mohamed] Univ Sheffield, Fac Engn, Energy2050, Sheffield, S Yorkshire, England; [Elsakka, Mohamed M.] Port Said Univ, Fac Engn, Port Fuad, Egypt</t>
  </si>
  <si>
    <t>University of Sheffield; Egyptian Knowledge Bank (EKB); Port Said University</t>
  </si>
  <si>
    <t>Elsakka, MM (corresponding author), Univ Sheffield, Fac Engn, Energy2050, Sheffield, S Yorkshire, England.;Elsakka, MM (corresponding author), Port Said Univ, Fac Engn, Port Fuad, Egypt.</t>
  </si>
  <si>
    <t>FEB 15</t>
  </si>
  <si>
    <t>10.1016/j.enconman.2018.12.054</t>
  </si>
  <si>
    <t>WOS:000458227700016</t>
  </si>
  <si>
    <t>Salem, AA; Eldesouky, AA; Farahat, AA; Abdelsalam, AA</t>
  </si>
  <si>
    <t>Salem, Ahmed A.; Eldesouky, Azza A.; Farahat, Ahmed A.; Abdelsalam, Abdelazeem A.</t>
  </si>
  <si>
    <t>New Analysis Framework of Lyapunov-Based Stability for Hybrid Wind Farm Equipped With FRT: A Case Study of Egyptian Grid Code</t>
  </si>
  <si>
    <t>Due to the continuous increase of fuel prices and pollutions, the use of renewable energy especially wind has increased. In developing countries including Egypt, squirrel cage induction generator wind turbine (SCIG- WT) represents a considerable proportion of the total capacity of installed wind farm due to its qualities such as low cost and easy availability. However, its operation has a substantial effect on system stability. In contrast, doubly fed induction generator wind turbine (DFIG-WT) is broadly penetrated the electrical grid as it keeps the system stable. In this work, the ability of WT generators to continue operating rather than tripping at the time of faults is analyzed for proper stability investigation. The detailed control and stability of a grid-connected large scale SCIG and DFIG of Zafarana, Suez Gulf area, Egypt are discussed whereas the parameters of fault ride through (FRT) curve of Egypt grid code is utilized. Moreover, a precise analytical stability argument using a proposed integrated nonlinear dynamical model is presented. Conditions for global asymptotic stability of the SCIG in the sense of Lyapunov function (LF) are given and tested by time domain simulation. The eigenvalues of the matrices of LF and its derivative are determined by which the stability boundaries are determined depending on the positivity of these matrices. The dynamic behavior of the whole system is simulated in MATLAB/Simulink interface programming while the practical data are collected from an experimental model consisting of DFIG-WT to demonstrate the efficacy of the FRT control system.</t>
  </si>
  <si>
    <t>[Salem, Ahmed A.; Abdelsalam, Abdelazeem A.] Suez Canal Univ, Elect Engn Dept, Fac Engn, Ismailia 41522, Egypt; [Eldesouky, Azza A.; Farahat, Ahmed A.] Port Said Univ, Dept Elect Engn, Fac Engn, Port Fouad 42526, Egypt</t>
  </si>
  <si>
    <t>Salem, AA (corresponding author), Suez Canal Univ, Elect Engn Dept, Fac Engn, Ismailia 41522, Egypt.</t>
  </si>
  <si>
    <t>ahmed_salem@eng.suez.edu.eg</t>
  </si>
  <si>
    <t>10.1109/ACCESS.2021.3085173</t>
  </si>
  <si>
    <t>WOS:000673810400001</t>
  </si>
  <si>
    <t>Elminshawy, NAS; Osama, A; El-Damhogi, DG; Oterkus, E; Mohamed, AMI</t>
  </si>
  <si>
    <t>Elminshawy, Nabil A. S.; Osama, Amr; El-Damhogi, D. G.; Oterkus, Erkan; Mohamed, A. M., I</t>
  </si>
  <si>
    <t>Simulation and experimental performance analysis of partially floating PV system in windy conditions</t>
  </si>
  <si>
    <t>The floating solar photovoltaic system (FPVT) is a new concept for solar energy harvesting that contributes to growing energy demand but with higher performance compared to the land-based system (LBPV). The working temperature of an FPVT system is lower and the efficiency is better than that of an LBPV system. The current experimental study aims to further enhance the superiority of floating PV technology through an innovative partially floating (FPVWS) system for more energy harvest. The underwater portion allows reliable temperature management for the PV system via mutual heat transfer with the ambient water and consequently enhances the electricity production. Then an experimental floating set up has been constructed to examine the performance of the new FPVWS system under real windy conditions and the reason for such dominance was explained. The acquired data demonstrated that the working temperature of the FPVWS reduced by11.60%, the output power rose by about 20.28%, and the electrical efficiency rose by 32.82% at a 49% increment in wind speed. The performance of the FPVT module is improved with the submerging technique and the favorable northerlywesterly wind flow direction, which provided the most gain to its performance. The levelized cost of energy decreased by 17% along with a reduction in global average CO2 emissions of 69.51 kg CO2/summer season at a 49% increment in wind speed.</t>
  </si>
  <si>
    <t>[Elminshawy, Nabil A. S.; Osama, Amr; Mohamed, A. M., I] Port Said Univ, Mech Power Dept, Fac Engn, Port Said, Egypt; [El-Damhogi, D. G.] Port Said Univ, Phys &amp; Math Engn Dept, Port Said, Egypt; [Oterkus, Erkan] Univ Strathclyde, Dept Naval Architecture Ocean &amp; Marine Engn, Glasgow, Lanark, Scotland</t>
  </si>
  <si>
    <t>Egyptian Knowledge Bank (EKB); Port Said University; Egyptian Knowledge Bank (EKB); Port Said University; University of Strathclyde</t>
  </si>
  <si>
    <t>Elminshawy, NAS (corresponding author), Port Said Univ, Mech Power Dept, Fac Engn, Port Said, Egypt.</t>
  </si>
  <si>
    <t>10.1016/j.solener.2021.11.020</t>
  </si>
  <si>
    <t>NOV 2021</t>
  </si>
  <si>
    <t>WOS:000744236100004</t>
  </si>
  <si>
    <t>Samy, MM; Barakat, S; Sarhan, HH; Al-Ghamdi, SA</t>
  </si>
  <si>
    <t>Samy, M. M.; Barakat, S.; Sarhan, H. H.; Al-Ghamdi, S. A.</t>
  </si>
  <si>
    <t>A Hybrid PV-Biomass Generation Based Micro-Grid for the Irrigation System of a Major Land Reclamation Project in Kingdom of Saudi Arabia (KSA) - Case Study of Albaha Area</t>
  </si>
  <si>
    <t>This paper is aimed at conducting technical and economical analysis of hybrid PV-Biomass micro-grid, which to electrify a remote apple farm located in Albaha region, KSA. To accomplish this goal, the system components are simulated, modelled and sizing. The objective function is formulated based on the Total Annual Cost (TAC). Two selected optimization methods are applied to achieve the optimum number of the PV panels and the biomass engine-generator set with the least Net Present Cost (NPC). The optimization algorithms are the Harmony Search (HS) and the Firefly Algorithm (FA). The Loss of Power Supply Probability (LPSP) is utilized to improve the performance of the proposed system. The final consequences of the optimal system display that it contains 25 PV modules, 2 biomass generators and 98 Nickel Iron (Ni-Fe) batteries at LPSP of 2% and lower NPC.</t>
  </si>
  <si>
    <t>[Samy, M. M.; Barakat, S.] Beni Suef Univ, Elect Engn Dept, Bani Suwayf, Egypt; [Samy, M. M.; Al-Ghamdi, S. A.] Albaha Univ, Fac Engn, Elect Engn Dept, Albaha, Saudi Arabia; [Sarhan, H. H.] Univ Port Said, Dept Mech Engn, Port Said, Egypt; [Sarhan, H. H.] Albaha Univ, Fac Engn, Mech Engn Dept, Albaha, Saudi Arabia</t>
  </si>
  <si>
    <t>Egyptian Knowledge Bank (EKB); Beni Suef University; Al Baha University; Egyptian Knowledge Bank (EKB); Port Said University; Al Baha University</t>
  </si>
  <si>
    <t>Samy, MM (corresponding author), Beni Suef Univ, Elect Engn Dept, Bani Suwayf, Egypt.;Samy, MM (corresponding author), Albaha Univ, Fac Engn, Elect Engn Dept, Albaha, Saudi Arabia.</t>
  </si>
  <si>
    <t>mohamed_227@hotmail.com; shimaabara@yahoo.com; heshamsarhan66@gmail.com; Sasg2000@gmail.com</t>
  </si>
  <si>
    <t>WOS:000450163702156</t>
  </si>
  <si>
    <t>Elsawy, AH; ElDesouky, AA; Eladl, AA; Elfar, MH</t>
  </si>
  <si>
    <t>Elsawy, Ahmed Hamdy; ElDesouky, Azza Ahmed; Eladl, Abdelfattah Ali; Elfar, Medhat Hegazy</t>
  </si>
  <si>
    <t>Congestion Alleviation in Market-based Power Systems using Co-optimization of FACTS Devices and Generation rescheduling</t>
  </si>
  <si>
    <t>This manuscript presents a co-optimization techniques of flexible alternative current transmission system (FACTS) devices and generations rescheduling in electricity market systems. The target is alleviating the operation cost of system and thus increasing loadability under both contingency and normal operations keeping system security. For assigning the optimum places of multiple FACTS devices in deregulated electricity markets considering different operation conditions (normal and emergencies), the absolute difference in locational marginal prices (LMP) among two buses is employed for assigning the candidate lines while voltage security constraint is employed for assigning the candidate buses. The sensitivity technique forms a priority list for reducing solution space. The presented technique is applied on amended IEEE 14 bus.</t>
  </si>
  <si>
    <t>[Elsawy, Ahmed Hamdy] Minist Elect, Middle Delta Elect Prod Co, Mansoura, Egypt; [ElDesouky, Azza Ahmed] Port Said Univ, Fac Engn, Dept Elect Engn, Port Fouad 42523, Port Said, Egypt; [Eladl, Abdelfattah Ali] Mansoura Univ, Fac Engn, Dept Elect Engn, Mansoura 35516, Egypt; [Elfar, Medhat Hegazy] Port Said Univ, Dept Elect Engn, Port Fouad 42523, Port Said, Egypt</t>
  </si>
  <si>
    <t>Egyptian Knowledge Bank (EKB); Port Said University; Egyptian Knowledge Bank (EKB); Mansoura University; Egyptian Knowledge Bank (EKB); Port Said University</t>
  </si>
  <si>
    <t>Elsawy, AH (corresponding author), Minist Elect, Middle Delta Elect Prod Co, Mansoura, Egypt.</t>
  </si>
  <si>
    <t>ahmedhamdyelsawyelsenity@yahoo.com; azzaeldesouky@yahoo.com; eladle7@mans.edu.eg; medhat.elfar@gmail.com</t>
  </si>
  <si>
    <t>WOS:000465373000134</t>
  </si>
  <si>
    <t>Alzahrani, M; Ahmed, A; Shanks, K; Sundaram, S; Mallick, T</t>
  </si>
  <si>
    <t>Alzahrani, Mussad; Ahmed, Asmaa; Shanks, Katie; Sundaram, Senthilarasu; Mallick, Tapas</t>
  </si>
  <si>
    <t>Optical losses and durability of flawed Fresnel lenses for concentrated photovoltaic application</t>
  </si>
  <si>
    <t>MATERIALS LETTERS</t>
  </si>
  <si>
    <t>Recycling optical devices and materials for solar concentrator devices is a relatively unstudied area but one which is likely to grow in importance as we progress towards an increasingly sustainable and min-imum waste environment. As such, considerations into major optical flaws are required. Here, we have investigated the durability of a cracked Silicon on Glass (SOG) Fresnel lens incorporated as the primary optical component in a concentrated photovoltaic (CPV) application. Optical and electrical characterisa-tions of the flawed glass have been conducted to show the effect on the performance. The optical char- acterisation has shown a drop of 3.2% in optical efficiency. As well, I-V and power curves of cracked and non-cracked Fresnel lens were compared to shows a drop of 3.2% in short circuit current (I-sc) and power. The results have confirmed that the power loss is directly related to only the area of the primary optic flawed, which has been calculated through as a percentage of geometrical loss (a form of shadowing) which was estimated to be 2.7% of the concentrator area. From the results, we can confirm that although the performance has slightly declined for the significantly flawed Fresnel lens, there are no other detri-mental optical effects. The durability of such optics still needs to be tested, but from these results, we rec-ommend that similarly critically flawed optics can be utilised, likely in non-demanding singular CPV units where &lt;5% loss is acceptable. (C) 2020 Elsevier B.V. All rights reserved.</t>
  </si>
  <si>
    <t>[Alzahrani, Mussad; Ahmed, Asmaa; Shanks, Katie; Sundaram, Senthilarasu; Mallick, Tapas] Univ Exeter, Environm &amp; Sustainabil Inst, Penryn TR10 9FE, England; [Alzahrani, Mussad] Imam Abdulrahman Bin Faisal Univ, Mech &amp; Energy Engn Dept, Dammam 34212, Saudi Arabia; [Ahmed, Asmaa] Port Said Univ, Mech Power Engn Dept, Port Said 42523, Egypt</t>
  </si>
  <si>
    <t>University of Exeter; Imam Abdulrahman Bin Faisal University; Egyptian Knowledge Bank (EKB); Port Said University</t>
  </si>
  <si>
    <t>Sundaram, S (corresponding author), Univ Exeter, Environm &amp; Sustainabil Inst, Penryn TR10 9FE, England.</t>
  </si>
  <si>
    <t>s.sundaram@exeter.ac.uk</t>
  </si>
  <si>
    <t>SEP 15</t>
  </si>
  <si>
    <t>10.1016/j.matlet.2020.128145</t>
  </si>
  <si>
    <t>WOS:000548631100013</t>
  </si>
  <si>
    <t>Elminshawy, N; Elminshawy, A; Osama, A; Bassyouni, M; Arici, M</t>
  </si>
  <si>
    <t>Elminshawy, Nabil; Elminshawy, Ahmed; Osama, Amr; Bassyouni, M.; Arici, Muslum</t>
  </si>
  <si>
    <t>Experimental performance analysis of enhanced concentrated photovoltaic utilizing various mass flow rates of Al2O3-nanofluid: Energy, exergy, and exergoeconomic study</t>
  </si>
  <si>
    <t>The rise in the operating temperature of the modules is one of the key issues limiting the intensive utilization of the solar photovoltaic concentrator (C-PV) system. The excessive heat through the panel reduces the generated power by around 0.5 % for each 1 degrees C above its nominated operating temperature. Thermal management of the C-PV panel is of considerable importance to maintain its temperature within the acceptable operating temperature. Therefore, a novel active cooling system for the C-PV module with two types of coolants, namely pure water and water-based aluminum oxide (Al2O3), nanofluids of various flow rates were explored. Given the low cost of such a cooling setup, the results suggest that ducting channel arrangement has the potential to effectively cool the CPV module. The results indicate that when compared to only water, a C-PV with a flow rate of 0.05 kg/s of 0.7 % Al2O3-nanofluid improves electrical output, electrical, and thermal efficiencies by 10.40 %, 10.24 %, and 35.79 %, respectively. Furthermore, the exergy efficiencies achieved by 0.7 % Al2O3-nanofluid/C-PV and water/C-PV systems are 55.78 % and 18.10 %, respectively. The optimum exergetic benefit with the lowest cost was estimated to be 14.65 kwh(psi)/$ at rate of 0.05 kg/s.</t>
  </si>
  <si>
    <t>[Elminshawy, Nabil; Osama, Amr] Port Said Univ, Mech Power Engn Dept, Port Fouad City, Egypt; [Elminshawy, Ahmed] Minist Elect &amp; Renewable Energy, Cairo, Egypt; [Bassyouni, M.] Port Said Univ, Dept Chem Engn, Fac Engn, Port Fouad City, Egypt; [Arici, Muslum] Kocaeli Univ, Dept Mech Engn, Fac Engn, Umuttepe Campus, TR-41001 Kocaeli, Turkey</t>
  </si>
  <si>
    <t>Egyptian Knowledge Bank (EKB); Port Said University; Egyptian Knowledge Bank (EKB); Port Said University; Kocaeli University</t>
  </si>
  <si>
    <t>Elminshawy, N (corresponding author), Port Said Univ, Mech Power Engn Dept, Port Fouad City, Egypt.</t>
  </si>
  <si>
    <t>D</t>
  </si>
  <si>
    <t>10.1016/j.seta.2022.102723</t>
  </si>
  <si>
    <t>WOS:000890390200001</t>
  </si>
  <si>
    <t>Ahmed, A; Alzahrani, M; Shanks, K; Sundaram, S; Mallick, TK</t>
  </si>
  <si>
    <t>Ahmed, Asmaa; Alzahrani, Mussad; Shanks, Katie; Sundaram, Senthilarasu; Mallick, Tapas K.</t>
  </si>
  <si>
    <t>Effect of using an infrared filter on the performance of a silicon solar cell for an ultra-high concentrator photovoltaic system</t>
  </si>
  <si>
    <t>It is well known that increasing the concentration ratio of concentrator photovoltaics has a positive impact on the power output of the system but can reduce the solar cells performance due to the heightened temperatures. In this paper, we introduce the impact of using an infrared (IR) filter on the performance of a silicon solar cell as a preliminary investigation for an ultra-high concentrator photovoltaic system. The investigation is carried out in terms of the optical characterization of the Fresnel lens and the IR filter. Besides, the performance of the system has been introduced in this paper. The results show that although the IR filter protects the solar cell from damage near the tabbing wire, it reduces the experimental power output of the cell by 46.08% due to the low transmittance of the filter while the cell efficiency increased by 183.3%. (C) 2020 Elsevier B.V. All rights reserved.</t>
  </si>
  <si>
    <t>[Ahmed, Asmaa; Alzahrani, Mussad; Shanks, Katie; Sundaram, Senthilarasu; Mallick, Tapas K.] Univ Exeter, Environm &amp; Sustainabil Inst, Penryn TR10 9FE, England; [Ahmed, Asmaa] Port Said Univ, Mech Power Engn Dept, Port Said 42523, Egypt; [Alzahrani, Mussad] Imam Abdulrahman Bin Faisal Univ, Mech &amp; Energy Engn Dept, Dammam 34212, Saudi Arabia</t>
  </si>
  <si>
    <t>University of Exeter; Egyptian Knowledge Bank (EKB); Port Said University; Imam Abdulrahman Bin Faisal University</t>
  </si>
  <si>
    <t>S.Sundaram@exeter.ac.uk</t>
  </si>
  <si>
    <t>OCT 15</t>
  </si>
  <si>
    <t>10.1016/j.matlet.2020.128332</t>
  </si>
  <si>
    <t>WOS:000564541600013</t>
  </si>
  <si>
    <t>Optical component analysis for ultrahigh concentrated photovoltaic system (UHCPV)</t>
  </si>
  <si>
    <t>This article investigates the discrepancy between the theoretical and the experimental optical characterisation results of a Fresnel Lens - silicon on glass (SOG), as a primary optical component toward UHCPV of &gt;3000 suns design (Shanks et al., 2018). All the equations were elaborated for single- and multi-junction solar cells, emphasising the performance when the focal spot area is larger or lesser than the solar cell area. This simple prediction approach of optical characterisation has shown a strong agreement between the theoretical and experimental results of the multi-junction solar cell with a discrepancy of 2% at 7.7 W (77 suns) and 6% on the average cross a solar irradiance on the cell from 3.1 W to 7.7 W corresponding to 31 suns - 77 suns in concentration ratio. A theoretical analysis of the optical performance for a 1/4 of the system grouping three optical interfaces is performed to estimate the optical loss and its influence on the optical efficiency and optical concentration ratio.</t>
  </si>
  <si>
    <t>[Alzahrani, Mussad; Ahmed, Asmaa; Shanks, Katie; Sundaram, Senthilarasu; Mallick, Tapas] Univ Exeter, Environm &amp; Sustainabil Inst, Penryn TR10 9FE, Cornwall, England; [Alzahrani, Mussad] Imam Abdulrahman Bin Faisal Univ, Mech &amp; Energy Engn Dept, Dammam 34212, Saudi Arabia; [Ahmed, Asmaa] Port Said Univ, Mech Power Engn Dept, Port Said 42523, Egypt</t>
  </si>
  <si>
    <t>Alzahrani, M (corresponding author), Univ Exeter, Environm &amp; Sustainabil Inst, Penryn TR10 9FE, Cornwall, England.</t>
  </si>
  <si>
    <t>ma778@exeter.ac.uk</t>
  </si>
  <si>
    <t>10.1016/j.solener.2021.09.019</t>
  </si>
  <si>
    <t>WOS:000701944100001</t>
  </si>
  <si>
    <t>Eladl, AA; Basha, MI; ElDesouky, AA</t>
  </si>
  <si>
    <t>Eladl, Abdelfattah A.; Basha, Mohamed I.; ElDesouky, Azza A.</t>
  </si>
  <si>
    <t>Techno-economic multi-objective reactive power planning in integrated wind power system with improving voltage stability</t>
  </si>
  <si>
    <t>ELECTRIC POWER SYSTEMS RESEARCH</t>
  </si>
  <si>
    <t>Electrical power systems encounter a variety of challenges due to load growth and technological improvement; reactive power planning (RPP) and improvement of voltage stability (VS) are the two most significant ones. The integration of wind farms (WFs) into power networks has many advantages in terms of operation cost and emissions. But leads to voltage instability if it is not optimally sized, placed, and coordinated with VAR sources. In this study, a probabilistic multi-objective RPP framework is proposed for power systems with high penetration of WFs. A novel wind turbine model that can dynamically control reactive power is suggested based on the capability curve of a double-fed induction generator. A new bi-level optimization technique is introduced to address the problem considering the uncertainties of loads and wind power. Multi-objective genetic algorithm is employed at the upper level to optimally allocate VAR sources, and select the optimal locations of WFs to improve VS and decrease VAR sources' costs. While at the lower level, the overall operation cost is minimized. A fuzzy min-max method is modified to find the optimum compromise solution. The results show that the proposed technique is effective in improving system VS and operation costs.</t>
  </si>
  <si>
    <t>[Eladl, Abdelfattah A.] Mansoura Univ, Fac Engn, Elect Engn Dept, Mansoura 35516, Egypt; [Basha, Mohamed I.] East Delta Elect Prod Co EDEPCo, Minist Elect, Damitta, Egypt; [ElDesouky, Azza A.] Port Said Univ, Fac Engn, Elect Eng Dept, Port Said 42526, Egypt</t>
  </si>
  <si>
    <t>A</t>
  </si>
  <si>
    <t>10.1016/j.epsr.2022.108917</t>
  </si>
  <si>
    <t>WOS:000917427000004</t>
  </si>
  <si>
    <t>Yassen, YE; Abdelhameed, AS; Elshorbagy, KA</t>
  </si>
  <si>
    <t>Yassen, Yassen El. S.; Abdelhameed, Ahmed S.; Elshorbagy, Kamel A.</t>
  </si>
  <si>
    <t>An examination of hub wind turbine utilizing fluid-structure interaction strategy</t>
  </si>
  <si>
    <t>ALEXANDRIA ENGINEERING JOURNAL</t>
  </si>
  <si>
    <t>A compromise approach between aerodynamic performance and structural robustness is presented. The modeling of horizontal axis wind turbine blade GE1.5-XLE is studied regarding the applicability of three different solution methods computational fluid dynamics (CFD), one - way (unidirectional), and two - way (bidirectional) coupling fluid - structure interaction (FSI) at a shed-ding frequency of the vortex far from the natural frequency. The predicted results showed signifi-cant differences between the unidirectional coupling solution and experimental data. While, the bidirectional coupling method proposed accurate FSI and gave results closer to the experimental measurements than unidirectional simulation results. The bidirectional coupled approach appears to be more stable and accurate, where a large number of time steps should be used for uncoupled method to achieve the same level of precision. For the present case involving large blade strain, the difference between the prediction of rigid blade solution using CFD and FSI model increases con-siderably. However, it is concluded that for large blade strains, the FSI model is closer shown to be more adequate for accurate representation of the turbine performance. Moreover, when optimiza-tion is a key aspect, bidirectional simulations should be performed regardless of the higher compu-tational cost. (c) 2022 THE AUTHORS. Published by Elsevier BV on behalf of Faculty of Engineering, Alexandria University. This is an open access article under the CC BY-NC-ND license (http://creativecommons.org/ licenses/by-nc-nd/4.0/).</t>
  </si>
  <si>
    <t>[Yassen, Yassen El. S.; Abdelhameed, Ahmed S.] Port Said Univ, Fac Engn, Dept Mech Power Engn, Port Said, Egypt; [Elshorbagy, Kamel A.] Alexandria Univ, Fac Engn, Dept Mech Engn, Alexandria, Egypt</t>
  </si>
  <si>
    <t>Egyptian Knowledge Bank (EKB); Port Said University; Egyptian Knowledge Bank (EKB); Alexandria University</t>
  </si>
  <si>
    <t>Yassen, YE (corresponding author), Port Said Univ, Fac Engn, Dept Mech Power Engn, Port Said, Egypt.</t>
  </si>
  <si>
    <t>y_yassen70@eng.psu.edu.eg; as@eng.psu.edu.eg; kamel.elshorbagy@alexu.edu.eg</t>
  </si>
  <si>
    <t>10.1016/j.aej.2022.08.042</t>
  </si>
  <si>
    <t>DEC 2022</t>
  </si>
  <si>
    <t>WOS:000921124500001</t>
  </si>
  <si>
    <t>Ali, KH; Aboushady, AA; Bradley, S; Farrag, ME; Maksoud, SAA</t>
  </si>
  <si>
    <t>Ali, Khalif H.; Aboushady, Ahmed A.; Bradley, Stephen; Farrag, Mohamed E.; Maksoud, Salah A. Abdel</t>
  </si>
  <si>
    <t>An Industry Practice Guide for Underground Cable Fault-Finding in the Low Voltage Distribution Network</t>
  </si>
  <si>
    <t>This paper aims to critically analyze the IEEE Std 1234-19 and other power cable fault-finding technical guides produced by leading industries to assess their applicability in practice to the underground low voltage distribution network (LVDN). The analysis reveals that there is no clear distinction between the fault-finding techniques and procedures of LV and MV/HV systems. Innumerable branching to residential loads in the underground LVDN makes them unsuitable to the application of most of the fault-finding techniques mentioned in the IEEE Std 1234-19 that are effective for MV/HV networks. Moreover, state-of-the-art techniques which are used as part of common industrial practice for LV fault-finding are not mentioned in the standard, nor collectively in any technical industry guide, which gives the impression that the content applicable to LV fault-finding is insufficient and lost amongst content only applicable to MV/HV fault-finding. In this paper, further contribution is provided; by means of presenting a recommended guide to fault-finding in the underground LVDN that will comprehensively fill in the knowledge gaps from the IEEE Std 1234-19 and other technical guides. The recommended guide presented in this paper is formed from practices reported in literature in addition to in-field case studies from one of UK's largest energy providers; Scottish Power Energy Networks (SPEN) - part of Iberderola. The paper presents and discusses these literature-based and practical-based fault-finding practices, and uses them to construct the proposed guide which is presented in the form of a detailed flowchart procedure. This procedure is put forward to industry practitioners to be used in conjunction with existing technical standards and industry guides.</t>
  </si>
  <si>
    <t>[Ali, Khalif H.; Aboushady, Ahmed A.; Farrag, Mohamed E.; Maksoud, Salah A. Abdel] Glasgow Caledonian Univ, Sch Comp Engn &amp; Built Environm, Glasgow G4 0BA, Lanark, Scotland; [Bradley, Stephen] Scottish Power Energy Networks SPEN, Glasgow G2 5AD, Lanark, Scotland; [Maksoud, Salah A. Abdel] Port Said Univ, Fac Engn, Dept Elect Power Engn, Port Said 42526, Egypt</t>
  </si>
  <si>
    <t>Glasgow Caledonian University; Egyptian Knowledge Bank (EKB); Port Said University</t>
  </si>
  <si>
    <t>Ali, KH (corresponding author), Glasgow Caledonian Univ, Sch Comp Engn &amp; Built Environm, Glasgow G4 0BA, Lanark, Scotland.</t>
  </si>
  <si>
    <t>khalif.ali2@gcu.ac.uk</t>
  </si>
  <si>
    <t>10.1109/ACCESS.2022.3186352</t>
  </si>
  <si>
    <t>WOS:000838393500001</t>
  </si>
  <si>
    <t>Dominguez, C; Wiesenfarth, M; Nishioka, K</t>
  </si>
  <si>
    <t>Reliability and Temperature Limits of the Focal Spot of a Primary Optical Component for an Ultra-High Concentrated Photovoltaic System</t>
  </si>
  <si>
    <t>17TH INTERNATIONAL CONFERENCE ON CONCENTRATOR PHOTOVOLTAIC SYSTEMS (CPV-17)</t>
  </si>
  <si>
    <t>AIP Conference Proceedings</t>
  </si>
  <si>
    <t>17th International Conference on Concentrator Photovoltaic Systems (CPV)</t>
  </si>
  <si>
    <t>APR 12-14, 2021</t>
  </si>
  <si>
    <t>Fraunhofer Inst Solar Energy Syst ISE, ELECTR NETWORK</t>
  </si>
  <si>
    <t>Fraunhofer Inst Solar Energy Syst ISE</t>
  </si>
  <si>
    <t>Concentrated photovoltaics (CPV) are competent systems for generating electrical power as they depend on a highly efficient semiconducting material. In this paper, we study the indoor thermal and electrical performances of silicon on glass Fresnel lens as an initial investigation step for an ultra-high concentrator photovoltaic (UHCPV) system [1]. This investigation includes the maximum temperature at the focal point as well as of a multi-junction solar cell after concentrating the solar irradiance using the primary optical component. These maximum temperature results will determine the input maximum working temperatures for the secondary and tertiary optics in the UHCPV design. The temperature profiles expected for the receiving cells or secondary optical materials are described, including the effects of tabbed metal connections within the focal spot. In addition, a comparison between the two methods (thermocouples and Infrared thermal camera) for measuring the temperature distribution is presented. A maximum difference of 1.81% between the two methods has been reported. The electrical performance of the system has been studied under different scenarios. This includes the effect of cooling temperature, solar irradiance, and the possible misalignment between the Fresnel lens and the receiver. Maximum temperature and power output of 100 degrees C and 2.5 W for the solar cell have been detected at effective solar irradiance of 77 kW/m(2).</t>
  </si>
  <si>
    <t>Ahmed, A (corresponding author), Univ Exeter, Environm &amp; Sustainabil Inst, Penryn TR10 9FE, England.;Ahmed, A (corresponding author), Port Said Univ, Mech Power Engn Dept, Port Said 42523, Egypt.</t>
  </si>
  <si>
    <t>aa919@exeter.ac.uk</t>
  </si>
  <si>
    <t>10.1063/5.0099091</t>
  </si>
  <si>
    <t>WOS:000862002200004</t>
  </si>
  <si>
    <t>Eladl, Abdelfattah A.; Basha, Mohamed, I; ElDesouky, Azza A.</t>
  </si>
  <si>
    <t>Multi-objective-based reactive power planning and voltage stability enhancement using FACTS and capacitor banks</t>
  </si>
  <si>
    <t>ELECTRICAL ENGINEERING</t>
  </si>
  <si>
    <t>Reactive power planning (RPP) and voltage stability improvement (VSI) consider two of the most important problems to meet a major challenge of the power system. In this work, a multi-objective genetic algorithm (MOGA) for RPP with objectives of cost minimization of the power losses, new reactive power (VAR) sources, maximization of the VSI, and enhancement of total transfer capacity (TTC) is introduced. Different optimization variables are considered including generator voltages, transformer tap changers besides load, and different operational constraints. The best compromise solution is determined through a fuzzy min-max approach. Comparison studies among capacitor banks, flexible ac transmission systems (FACTS) or both as new VAR support sources to achieve better performance are explored. Moreover, the optimal allocations of switchable VAR sources are not determined in advance; instead, they are treated as control variables to improve the techno-economic operation of the network. Added to that many voltage stability indicators are presented, and their results are compared. The effectiveness of the proposed algorithm is examined on a modified IEEE 30-bus test system and South Egypt Electricity network where felicitous results have been acquired. The results expound on the effectiveness of the proposed approach compared with other optimization methods.</t>
  </si>
  <si>
    <t>[Eladl, Abdelfattah A.] Mansoura Univ, Fac Engn, Elect Engn Dept, Mansoura 35516, Egypt; [Basha, Mohamed, I] East Delta Elect Prod Co EDEPCo, Minist Elect, Damitta, Egypt; [ElDesouky, Azza A.] Port Said Univ, Fac Engn, Elect Engn Dept, Port Said, Egypt</t>
  </si>
  <si>
    <t>10.1007/s00202-022-01542-3</t>
  </si>
  <si>
    <t>MAR 2022</t>
  </si>
  <si>
    <t>WOS:000775958900002</t>
  </si>
  <si>
    <t>Bayoumi, S; Amin, I; Oterkus, E; Incecik, A</t>
  </si>
  <si>
    <t>Bayoumi, Seif; Amin, Islam; Oterkus, Erkan; Incecik, Atilla</t>
  </si>
  <si>
    <t>Experimentally validated simplified prediction model of unloaded spar-buoy wave energy converter motions' responses in waves</t>
  </si>
  <si>
    <t>PROCEEDINGS OF THE INSTITUTION OF MECHANICAL ENGINEERS PART A-JOURNAL OF POWER AND ENERGY</t>
  </si>
  <si>
    <t>The main objective of this study is to develop a fast and validated model to predict the motions' responses of a spar-buoy wave energy converter based on oscillating water column principle. Experiments and former investigations highlighted the strong effect of the spar-buoy heave motion on the performance of the OWC whereas water oscillations slightly affect the spar-buoy motions. Therefore, a single degree of freedom model was adopted to simulate the structure's surge, heave, and pitch responses separately. The prediction of the structure's heave and pitch responses is a straightforward task and results were experimentally validated and compared to previous studies. Linear and quadratic damping coefficients were introduced for better agreement between measured and predicted pitch responses. In contrast, surge response prediction task was more complicated as it requires the consideration of the mooring system installation properties, while the mooring configuration was not experimentally investigated since the reduced-scale model was floating freely (un-moored). Therefore, the predicted surge response obtained from the proposed model was validated using the finite element method. Two different approaches were used to solve the equation of motion in surge direction considering multi-catenary mooring system. Static approach where constant mooring-lines stiffness was used and a quasi-static approach where reaction curves developed were used to estimate the instant resultant mooring line tension at different offsets. Load excursion and reaction curves of the full-scale device developed by the proposed model were finally validated.</t>
  </si>
  <si>
    <t>[Bayoumi, Seif] Arab Acad Sci Technol &amp; Maritime Transport, Gamal Abdel Nasser St, Alexandria 1029, Egypt; [Amin, Islam] Port Said Univ, Dept Naval Architecture &amp; Marine Engn, Port Said, Egypt; [Amin, Islam; Oterkus, Erkan; Incecik, Atilla] Univ Strathclyde, Naval Architecture Ocean &amp; Marine Engn, Glasgow, Lanark, Scotland</t>
  </si>
  <si>
    <t>Egyptian Knowledge Bank (EKB); Arab Academy for Science, Technology &amp; Maritime Transport; Egyptian Knowledge Bank (EKB); Port Said University; University of Strathclyde</t>
  </si>
  <si>
    <t>Bayoumi, S (corresponding author), Arab Acad Sci Technol &amp; Maritime Transport, Gamal Abdel Nasser St, Alexandria 1029, Egypt.</t>
  </si>
  <si>
    <t>seif.bayoumi@aast.edu</t>
  </si>
  <si>
    <t>10.1177/09576509221098482</t>
  </si>
  <si>
    <t>MAY 2022</t>
  </si>
  <si>
    <t>WOS:000795839000001</t>
  </si>
  <si>
    <t>Elhenawy, Y; Fouad, Y; Marouani, H; Bassyouni, M</t>
  </si>
  <si>
    <t>Elhenawy, Yasser; Fouad, Yasser; Marouani, Haykel; Bassyouni, Mohamed</t>
  </si>
  <si>
    <t>Performance Analysis of Reinforced Epoxy Functionalized Carbon Nanotubes Composites for Vertical Axis Wind Turbine Blade</t>
  </si>
  <si>
    <t>POLYMERS</t>
  </si>
  <si>
    <t>Synthetic materials using epoxy resin and woven Kevlar fiber nanocomposites were fabricated in the presence of functionalized multiwalled carbon nanotubes (F-MWCNTs). Kevlar-reinforced epoxy nanocomposites were designed to manufacture a small blade of vertical axis wind turbines (VAWT). It is important to estimate the deflection of the versatile composite turbine blades to forestall the blades from breakage. This paper investigates the effect of F-MWCNTs on mechanics and deflection of reinforced epoxy composites. The outcomes show that the mixing of F-MWCNTs with epoxy resin using a sonication process has a significant influence on the mechanical properties. Substantial improvement on the deflections was determined based on finite element analysis (FEA). The vortices from the vertical axis wind turbines (VAWTs) blades have a negative impact on power efficiency, since small blades are shown to be effective in reducing tip vortexes within the aerospace field. To support the theoretical movement of the VAWT blade, modeling calculations and analyzes were performed with the ANSYS code package to achieve insight into the sustainability of epoxy nanocomposites for turbine blade applications below aerodynamic, gravitational, and centrifugal loads. The results showed that the addition of F-MWCNTs to epoxy and Kevlar has a significant effect on the bias estimated by finite element analysis. ANSYS analysis results showed lower deflection on the blade using epoxy with an additional of 0.50 wt.% of MWCNTs-COOH at tip speed ratios of 2.1, 2.6, and 3.1.</t>
  </si>
  <si>
    <t>[Elhenawy, Yasser] Port Said Univ, Mech Power Engn Dept, Port Said 42526, Egypt; [Fouad, Yasser; Marouani, Haykel] King Saud Univ, Muzahimiyah Branch, Fac Appl Engn, POB 2454, Riyadh 11451, Saudi Arabia; [Bassyouni, Mohamed] Port Said Univ, Fac Engn, Dept Chem Engn, Port Said 42526, Egypt; [Bassyouni, Mohamed] Univ Sci &amp; Technol, Zewail City Sci &amp; Technol, Mat Sci Program, Giza 12578, Egypt</t>
  </si>
  <si>
    <t>Egyptian Knowledge Bank (EKB); Port Said University; King Saud University; Egyptian Knowledge Bank (EKB); Port Said University; Egyptian Knowledge Bank (EKB); Misr University for Science &amp; Technology; Zewail City of Science &amp; Technology</t>
  </si>
  <si>
    <t>Fouad, Y (corresponding author), King Saud Univ, Muzahimiyah Branch, Fac Appl Engn, POB 2454, Riyadh 11451, Saudi Arabia.</t>
  </si>
  <si>
    <t>dr_yasser@eng.psu.edu.eg; yfouad@ksu.edu.sa; hmarouani@ksu.edu.sa; m.bassyouni@eng.psu.edu.eg</t>
  </si>
  <si>
    <t>10.3390/polym13030422</t>
  </si>
  <si>
    <t>WOS:000615463000001</t>
  </si>
  <si>
    <t>Mobarak, Y; Dessuki, ME</t>
  </si>
  <si>
    <t>Mobarak, Youssef; Dessuki, Mohamed E.</t>
  </si>
  <si>
    <t>Reactive power compensation of Saudi electricity-western operation area using dynamic programming and genetic algorithm</t>
  </si>
  <si>
    <t>JOURNAL OF ELECTRICAL SYSTEMS</t>
  </si>
  <si>
    <t>This paper presents a study of the 380-kV network of Saudi Electricity Company in the Western Operation Area (SEC-WOA). Where, the effect of using series, shunt, and railed capacitors for reactive power compensation on the network is investigated. Three different load levels namely light, medium, and peak have been considered in the investigation. Power world simulator (PWS) is used to perform the network load flow analysis, the obtained results were identical to the real load flow in the company documents. PWS based Dynamic Programming is used to determine the size and optimal location of the capacitor used in each scheme used for reactive power compensation for the network and compared to the optimum solutions obtained by both the Genetic Algorithm (GA) and the Hybrid Genetic Algorithm (HGA). The comparison reveals better solutions of the proposed method compared with GA and HGA</t>
  </si>
  <si>
    <t>[Mobarak, Youssef; Dessuki, Mohamed E.] King Abdulaziz Univ, Fac Engn, Dept Elect Engn, Rabigh 21911, Saudi Arabia; [Mobarak, Youssef] Aswan Univ, Fac Energy Engn, Dept Elect Engn, Aswan, Egypt; [Dessuki, Mohamed E.] Port Said Univ, Fac Engn, Dept Elect Engn, Port Said 42523, Egypt</t>
  </si>
  <si>
    <t>King Abdulaziz University; Egyptian Knowledge Bank (EKB); Aswan University; Egyptian Knowledge Bank (EKB); Port Said University</t>
  </si>
  <si>
    <t>Mobarak, Y (corresponding author), King Abdulaziz Univ, Fac Engn, Dept Elect Engn, Rabigh 21911, Saudi Arabia.;Mobarak, Y (corresponding author), Aswan Univ, Fac Energy Engn, Dept Elect Engn, Aswan, Egypt.</t>
  </si>
  <si>
    <t>y.a.mobarak@gmail.com; maboelmorsy@kau.edu.sa</t>
  </si>
  <si>
    <t>WOS:000459918100003</t>
  </si>
  <si>
    <t>Sait, HH; Hussain, A; Bassyouni, M; Ali, I; Kanthasamy, R; Ayodele, BV; Elhenawy, Y</t>
  </si>
  <si>
    <t>Sait, Hani Hussain; Hussain, Ahmed; Bassyouni, Mohamed; Ali, Imtiaz; Kanthasamy, Ramesh; Ayodele, Bamidele Victor; Elhenawy, Yasser</t>
  </si>
  <si>
    <t>Hydrogen-Rich Syngas and Biochar Production by Non-Catalytic Valorization of Date Palm Seeds</t>
  </si>
  <si>
    <t>Pyrolysis has been demonstrated to be a highly effective thermochemical process for converting complex biomaterials into biochar and syngas rich in hydrogen. The pyrolysis of mixed date palm seeds from Saudi Arabia was conducted using a fixed-bed pyrolyzer that was custom made for the purpose. The influence of the pyrolysis temperature (200-1000 degrees C) on the various physicochemical parameters of the date seed biochar generated through the pyrolysis process and the hydrogen-rich syngas was investigated. Proximate and ultimate analyses indicated a high carbon content in the lignocellulosic constituents such as cellulose, hemicellulose, and lignin. Using energy-dispersive X-ray (EDX) analysis, it was discovered that the elemental composition of biochar changes with the pyrolysis temperature. The date seeds pyrolyzed at 800 degrees C were found to have the maximum carbon concentration, with 97.99% of the total carbon content. The analysis of the biochar indicated a high concentration of carbon, as well as magnesium and potassium. There was a potential for the production of hydrogen-rich syngas, which increased with the pyrolysis temperature. At 1000 degrees C, the highest hydrogen and carbon monoxide compositions of 40 mol% and 32 mol%, respectively, were obtained. The kinetic data of the date seed pyrolysis were fitted using linearized model-free methods, such as Friedman, Flynn-Wall-Ozawa (FWO) and Kissinger-Akahira-Sunose (KAS), as well as non-linear methods such as Vyazovkin and advanced Vyazovkin. The activation energies obtained from Friedman, FWO, and KAS varied in the range of 30-75 kJ/mol, 30-65 kJ/mol, and 30-40 kJ/mol, respectively, while those of Vyazovkin and advanced Vyazovkin were found in the range of 25-30 kJ/mol, and 30-70 kJ/mol, respectively. The analysis showed that the FWO and KAS models show smaller variation compared to Friedman.</t>
  </si>
  <si>
    <t>[Sait, Hani Hussain; Hussain, Ahmed] King Abdulaziz Univ, Fac Engn Rabigh, Dept Mech Engn, Rabigh 21911, Saudi Arabia; [Bassyouni, Mohamed; Ali, Imtiaz; Kanthasamy, Ramesh] King Abdulaziz Univ, Fac Engn Rabigh, Dept Chem &amp; Mat Engn, Rabigh 21911, Saudi Arabia; [Bassyouni, Mohamed] Port Said Univ, Fac Engn, Dept Chem Engn, Port Fouad City 42526, Egypt; [Ayodele, Bamidele Victor] Univ Tenaga Nas, Inst Energy Policy &amp; Res, Jalan Ikram Uniten, Kajang 43000, Selangor, Malaysia; [Elhenawy, Yasser] Port Said Univ, Fac Engn, Dept Mech &amp; Power Engn, Port Fouad City 42526, Egypt</t>
  </si>
  <si>
    <t>King Abdulaziz University; King Abdulaziz University; Egyptian Knowledge Bank (EKB); Port Said University; Universiti Tenaga Nasional; Egyptian Knowledge Bank (EKB); Port Said University</t>
  </si>
  <si>
    <t>Sait, HH (corresponding author), King Abdulaziz Univ, Fac Engn Rabigh, Dept Mech Engn, Rabigh 21911, Saudi Arabia.</t>
  </si>
  <si>
    <t>hhsait@kau.edu.sa; ahmad@neduet.edu.pk; m.bassyouni@eng.psu.edu.eg; inabi@kau.edu.sa; rsampo@kau.edu.sa; ayodele.victor@uniten.edu.my; dr_yasser@eng.psu.edu.eg</t>
  </si>
  <si>
    <t>10.3390/en15082727</t>
  </si>
  <si>
    <t>WOS:000786797300001</t>
  </si>
  <si>
    <t>Elnaghi, BE; Dessouki, MES; Elkader, FA</t>
  </si>
  <si>
    <t>Elnaghi, Basem E.; Dessouki, M. E-Shahat; Elkader, Fathy A.</t>
  </si>
  <si>
    <t>Experimental Investigation of Pitch Angle Controller for DFIG Based Wind Energy Conversion System</t>
  </si>
  <si>
    <t>Because of the developing of electricity request, wind energy is accepting much concentration everywhere throughout the world. This paper realizes the investigation of the performance of double fed induction generator (DFIG) with pitch angle controller. Comprehensive models of wind speed, wind turbine, DFIG accompanied by its controller strategy are implemented in MATLAB/SIMULINK package. Verification analysis is achieved experimentally to clarify the harmony between the results. The pitch angle controller is a required strategy for regulating the angle of the wind turbine blade whilst the wind power surpasses its nominal rate. In this manner, pitch position control is initiated to constrain the capacity of the power resulted to be equivalent to the nominal power, and hence ensure the generator protection when the wind speed reach to gusts level. The pitch point controller is just initiated at excessive wind speeds. Further, the response of the pitch-controller system to wind velocity variations is declared. Both results obtained from simulation and experiments show that the reduction behaviour of the power coefficient C-p with the increase in pitch angle consequently the active power and rotor speed are decreased.</t>
  </si>
  <si>
    <t>[Elnaghi, Basem E.] Suez Canal Univ, Dept Elect Engn, Ismailia, Egypt; [Dessouki, M. E-Shahat] King Abdulaziz Univ, Dept Elect Engn, Rabigh, Saudi Arabia; [Dessouki, M. E-Shahat] Port Said Univ, Dept Elect Engn, Port Fouad, Egypt; [Elkader, Fathy A.] Menoufia Univ, Dept Elect Engn, Shibin Al Kawm, Egypt</t>
  </si>
  <si>
    <t>Egyptian Knowledge Bank (EKB); Suez Canal University; King Abdulaziz University; Egyptian Knowledge Bank (EKB); Port Said University; Egyptian Knowledge Bank (EKB); Menofia University</t>
  </si>
  <si>
    <t>basem.elhady@gmail.com; fatkader2@yahoo.com</t>
  </si>
  <si>
    <t>WOS:000428724000225</t>
  </si>
  <si>
    <t>Amin, I; Eshra, N; Oterkus, S; Oterkus, E</t>
  </si>
  <si>
    <t>Amin, Islam; Eshra, Nadia; Oterkus, Selda; Oterkus, Erkan</t>
  </si>
  <si>
    <t>Experimental investigation of motion behavior in irregular wave and site selection analysis of a hybrid offshore renewable power station for Egypt</t>
  </si>
  <si>
    <t>The majority of the population living in coastal remote areas does not have access to energy sources in Egypt. Development of living standards in such areas without infrastructure can be achieved through floating power stations. Novel cylindrical power station powered by hybrid marine renewable resources is proposed to overcome energy shortage in such areas. The objective of the present study is to experimentally evaluate the motion behaviour of the proposed concept in different load conditions for critical environmental loads in order to obtain model characteristic data which is critical in the structure's verification and other post-analysis study. Furthermore, selecting suitable deployment site for the proposed concept was performed based on integrated geographical information systems and multi-criteria decision model considering the potential of renewable sources in Egypt. The experimental test was conducted using 1:100 model-scale in irregular wave which is a more realistic condition in order to check the operational safety among critical conditions. The site selection analysis show that Marsa Alam area has the highest priority to place the proposed concept. Moreover, the time-domain analysis results indicate that the proposed concept can safely operate in the selected deployment area subjected to environmental loads.</t>
  </si>
  <si>
    <t>[Amin, Islam] Port Said Univ, Dept Naval Architecture &amp; Marine Engn, Port Said, Egypt; [Amin, Islam; Oterkus, Selda; Oterkus, Erkan] Univ Strathclyde, Dept Naval Architecture Ocean &amp; Marine Engn, Glasgow, Lanark, Scotland; [Eshra, Nadia] Natl Water Res Ctr, Nile Res Inst, Hydropower Unit, Cairo, Egypt</t>
  </si>
  <si>
    <t>Egyptian Knowledge Bank (EKB); Port Said University; University of Strathclyde; Egyptian Knowledge Bank (EKB); National Water Research Center</t>
  </si>
  <si>
    <t>APR 1</t>
  </si>
  <si>
    <t>10.1016/j.oceaneng.2022.110858</t>
  </si>
  <si>
    <t>WOS:000783621800002</t>
  </si>
  <si>
    <t>Shalaby, SM; Gadalla, MA; El Sayed, AR; Meliha, EM; Abosheiasha, HF</t>
  </si>
  <si>
    <t>Shalaby, S. M.; Gadalla, M. A.; El Sayed, A. R.; Meliha, E. M.; Abosheiasha, H. F.</t>
  </si>
  <si>
    <t>Aspen Plus simulation of a low capacity organic Rankine cycle heated by solar energy</t>
  </si>
  <si>
    <t>Article; Proceedings Paper</t>
  </si>
  <si>
    <t>8th International Conference on Power and Energy Systems Engineering (CPESE)</t>
  </si>
  <si>
    <t>SEP 10-12, 2021</t>
  </si>
  <si>
    <t>Fukuoka, JAPAN</t>
  </si>
  <si>
    <t>In this work, the performance of the organic Rankine cycle (ORC) of 1 kW output power was studied using Aspen Plus software simulation. In order to improve the performance of the ORC, eight organic fluids were tested as working fluid. The operational parameters such as working temperature, pressure and flow rates were also optimized The results showed that the optimal performance of the ORC was obtained when hexane was used as working fluid with mass flow rate of 36 kg/hr, with working pressure of 11.5 bar and at a temperature of 173 degrees C. A parabolic trough solar collector was designed using the system advisor model software to provide the required input heat of the power cycle considering only the top five efficient working fluid: hexane, toluene, R123, R11, and R245fa. (C) 2021 The Author(s). Published by Elsevier Ltd.</t>
  </si>
  <si>
    <t>[Shalaby, S. M.; El Sayed, A. R.; Meliha, E. M.; Abosheiasha, H. F.] Tanta Univ, Engn Phys &amp; Math Dept, Fac Engn, Tanta 31733, Egypt; [Gadalla, M. A.] Port Said Univ, Dept Chem Engn, Port Fouad 42526, Egypt; [Gadalla, M. A.] British Univ Egypt, Dept Chem Engn, Misr Ismalia Rd, Cairo 11837, Egypt; [Meliha, E. M.] Higher Inst Engn &amp; Technol, Dept Basic Sci, Kafrelsheikh, Egypt</t>
  </si>
  <si>
    <t>Egyptian Knowledge Bank (EKB); Tanta University; Egyptian Knowledge Bank (EKB); Port Said University; Egyptian Knowledge Bank (EKB); British University in Egypt</t>
  </si>
  <si>
    <t>Shalaby, SM (corresponding author), Tanta Univ, Engn Phys &amp; Math Dept, Fac Engn, Tanta 31733, Egypt.</t>
  </si>
  <si>
    <t>saleh.shalaby@f-eng.tanta.edu.eg</t>
  </si>
  <si>
    <t>10.1016/j.egyr.2021.11.109</t>
  </si>
  <si>
    <t>WOS:000744124800003</t>
  </si>
  <si>
    <t>Badawy, NM; El Samaty, HS; Waseef, AA</t>
  </si>
  <si>
    <t>Badawy, Nancy Mahmoud; El Samaty, Hosam Salah; Waseef, Ahmed Abd Elaziz</t>
  </si>
  <si>
    <t>Relevance of monocrystalline and thin-film technologies in implementing efficient grid-connected photovoltaic systems in historic buildings in Port Fouad city, Egypt</t>
  </si>
  <si>
    <t>This study explores the potential of integrating PV technologies on pitched roofs in Port Fouad City, Egypt, that represent the dominant style of heritage buildings in coastal cities in the Mediterranean Sea zone, considering the challenges that affect the relevance of preserving the architectural identity. This research starts with the filtration step to shortlist the relevant PV technologies, followed by the simulation step using PVsol Premium for all roof surfaces. Finally, an optimization step is performed to achieve the optimum design. According to the simulation analysis, monocrystalline and thin-film technologies dominate the results. In contrast, installation of polycrystalline technology is inadequate in such type of villas under similar weather conditions in terms of their performance ratio (PR), PV generated energy, and annual yield. Moreover, despite the light weight of the thin-film tile, we observe that the monocrystalline array is more preferable than the thin film owing to its lightest overall weight and least covered area. The optimization results indicated that monocrystalline provides the highest PR (79.4%) and annual yield (1715.1 kW h/kWp) with the smallest covered roof area (7.2 m(2)) and total weight (78.2 kg), whereas thin-films are more relevant in terms of color complement based on architectural theme. (C) 2022 The Authors. Published by Elsevier B.V. on behalf of Faculty of Engineering, Alexandria University This is an open access article under the CC BY-NC-ND license (http://creativecommons.org/licenses/by-nc-nd/4.0/).</t>
  </si>
  <si>
    <t>[El Samaty, Hosam Salah] Dar Al Uloom Univ DAU, Coll Architectural Engn &amp; Digital Design, Riyadh, Saudi Arabia; [Badawy, Nancy Mahmoud; El Samaty, Hosam Salah; Waseef, Ahmed Abd Elaziz] Port Said Univ, Fac Engn, Architectural Engn &amp; Urban Planning Dept, Port Said, Egypt; [Waseef, Ahmed Abd Elaziz] Univ Business &amp; Technol UBT, Coll Engn, Architectural Engn Dept, Jeddah 21448, Saudi Arabia</t>
  </si>
  <si>
    <t>Egyptian Knowledge Bank (EKB); Port Said University; University of Business &amp; Technology</t>
  </si>
  <si>
    <t>El Samaty, HS (corresponding author), Dar Al Uloom Univ, Coll Architectural Engn &amp; Digital Design, Riyadh 13314, Saudi Arabia.</t>
  </si>
  <si>
    <t>n.badawy@eng.psu.edu.eg; Hossam.e@dau.edu.sa; ahmad.waseef@ubt.edu.sa</t>
  </si>
  <si>
    <t>10.1016/j.aej.2022.06.007</t>
  </si>
  <si>
    <t>WOS:000836551000010</t>
  </si>
  <si>
    <t>Adam, AM; Diab, AK; El-Hadek, MA; Sayed, AO; Ibrahim, EMM</t>
  </si>
  <si>
    <t>Adam, A. M.; Diab, A. K.; El-Hadek, Medhat A.; Sayed, Ahmed O.; Ibrahim, E. M. M.</t>
  </si>
  <si>
    <t>Electrical and thermoelectrical properties of Bi2-xNaxTe3 alloys</t>
  </si>
  <si>
    <t>For the first time, Bi2Te3 alloys, which have long been known as promising thermoelectric materials for room temperature applications, have been doped with Na atoms to enhance their thermoelectric performance. Bi2Te3 and Bi2-xNaxTe3 alloys were prepared by mono-temperature melting synthesis. Their structural, crystallographic properties and surface morphology were investigated by XRD and SEM analyses. All the prepared alloys showed perfect crystalline structure of single Bi2-xNaxTe3 phase. The thermoelectric properties of the synthesized alloys were measured in the temperature range of 273-473 K. Electrical conductivity of the concerned alloys were measured by the standard four probe method and studied as a function of temperature, showing metal-like behavior. Na-doping enhanced the electrical conductivity significantly due to enhancing of the carrier concentration. The Seebeck coefficient of all alloys exhibited a positive sign, confirming the p-type conduction. Significantly high Seebeck coefficient values were observed at high temperatures. The maximum value was recorded at 266 mu V K-1 for Bi2Te3 at 473 K. Electronic thermal conductivity of the prepared alloys was estimated from Wiedemann-Franz equation. A remarkable reduction of the electronic thermal conductivity was observed against temperature, in correspondence with the electrical conductivity. The materials thermoelectric power factor was calculated based on electrical conductivity and Seebeck coefficient measurements. Also, the power factor was investigated as a function of temperature. The largest value was found for the most Na-doped samples at 299.6 mu W/mK(2), observed at 413 K. (C) 2022 Elsevier B.V. All rights reserved.</t>
  </si>
  <si>
    <t>[Adam, A. M.; Diab, A. K.; Sayed, Ahmed O.; Ibrahim, E. M. M.] Sohag Univ, Fac Sci, Phys Dept, Sohag 82524, Egypt; [Adam, A. M.] King Salman Int Univ, Fac Engn, El Tor 45615, South Sinai, Egypt; [El-Hadek, Medhat A.] Port Said Univ, Fac Engn, Dept Prod &amp; Mech Design, Port Fuad, Egypt</t>
  </si>
  <si>
    <t>Egyptian Knowledge Bank (EKB); Sohag University; King Salman International University; Egyptian Knowledge Bank (EKB); Port Said University</t>
  </si>
  <si>
    <t>Adam, AM (corresponding author), Sohag Univ, Fac Sci, Phys Dept, Sohag 82524, Egypt.</t>
  </si>
  <si>
    <t>alaa.mohamed@science.sohag.edu.eg</t>
  </si>
  <si>
    <t>NOV 5</t>
  </si>
  <si>
    <t>10.1016/j.jallcom.2022.165952</t>
  </si>
  <si>
    <t>JUN 2022</t>
  </si>
  <si>
    <t>WOS:000826709000002</t>
  </si>
  <si>
    <t>Ismaeil, EMH; Sobaih, AE</t>
  </si>
  <si>
    <t>Ismaeil, Esam M. H.; Sobaih, Abu Elnasr E.</t>
  </si>
  <si>
    <t>Assessing Xeriscaping as a Retrofit Sustainable Water Consumption Approach for a Desert University Campus</t>
  </si>
  <si>
    <t>WATER</t>
  </si>
  <si>
    <t>Assessing water usage associated with urban green infrastructure is crucial for water resource management and sustainable planning of desert campus areas. A public university campus layout in the desert region is considered an urban city subject to urban water consumption (UWC) of significant intensity and extent, even though the urban layout is essential to all campus occupants' comfort and environmental sustainability needs. Hence, there is a need to reduce its detrimental effects through sustainable methods for campus water content. This study focuses on assessing urban xeriscaping landscape quantities as a practical potential approach to support university campus decision-makers in reducing urban water consumption and preserving the urban campus water content as asset management and life quality. Four selected landscape field experiments were undertaken by adopting xeriscaping landscape design instead of existing conventional urban design at King Faisal University's (KFU) campus layout, Al-Ahsaa, Eastern Province, Saudi Arabia. The study built a specific practical sustainability retrofit approach in water conservation from conventional to xeriscaping method inside the existing public desert campus area. Applying the study approach framework considering xeriscaping layout design provided sustainability requirements, retrofit approach, and pathway to effective landscape mapping, based on reasonable and accurate quantities of xeriscaping landscape items, to convert the KFU campus layout as a low water consumption campus with an average reduction of 41% water consumption within the remaining campus layout. The results of this study contribute to the water conservation and management in university desert campus and opens the door for other studies on the use of this approach for thermal reduction, economic and environmental benefits beside its value for water reduction.</t>
  </si>
  <si>
    <t>[Ismaeil, Esam M. H.] King Faisal Univ, Coll Engn, Civil &amp; Environm Dept, Al Ahsaa 31982, Saudi Arabia; [Ismaeil, Esam M. H.] Port Said Univ, Fac Engn, Architecture &amp; Urban Planning Dept, Port Said 42526, Egypt; [Sobaih, Abu Elnasr E.] King Faisal Univ, Coll Business Adm, Management Dept, Al Ahsaa 31982, Saudi Arabia; [Sobaih, Abu Elnasr E.] Helwan Univ, Fac Tourism &amp; Hotel Management, Hotel Management Dept, Cairo 12612, Egypt</t>
  </si>
  <si>
    <t>King Faisal University; Egyptian Knowledge Bank (EKB); Port Said University; King Faisal University; Egyptian Knowledge Bank (EKB); Helwan University</t>
  </si>
  <si>
    <t>Ismaeil, EMH (corresponding author), King Faisal Univ, Coll Engn, Civil &amp; Environm Dept, Al Ahsaa 31982, Saudi Arabia.;Ismaeil, EMH (corresponding author), Port Said Univ, Fac Engn, Architecture &amp; Urban Planning Dept, Port Said 42526, Egypt.;Sobaih, AE (corresponding author), King Faisal Univ, Coll Business Adm, Management Dept, Al Ahsaa 31982, Saudi Arabia.;Sobaih, AE (corresponding author), Helwan Univ, Fac Tourism &amp; Hotel Management, Hotel Management Dept, Cairo 12612, Egypt.</t>
  </si>
  <si>
    <t>emohamed@kfu.edu.sa; asobaih@kfu.edu.sa</t>
  </si>
  <si>
    <t>10.3390/w14111681</t>
  </si>
  <si>
    <t>WOS:000808787200001</t>
  </si>
  <si>
    <t>Salem, AA; ElDesouky, AA; Alaboudy, AHK</t>
  </si>
  <si>
    <t>Salem, Ahmed A.; ElDesouky, Azza A.; Alaboudy, Ali H. Kasem</t>
  </si>
  <si>
    <t>New analytical assessment for fast and complete pre-fault restoration of grid-connected FSWTs with fuzzy-logic pitch-angle controller</t>
  </si>
  <si>
    <t>Fixed speed wind turbines (FSWTs) are still commonly used due to simplicity, robustness, and the life extension programs implemented by leading WT manufacturers. However, due to the sluggish behavior of squirrel cage induction generator (SCIG) during transient and abnormal conditions, complete and fast pre-fault restoration of grid connected FSWTs has become a necessity to maintain high power quality and avoid further instability degradation. This study provides a new analytical tool to maintain stability and assess the response of FSWTs during and post fault conditions. The SCIG's global asymptotic stability in the sense of the Lyapunov function (LF) is given whereas the stability boundaries are established via the eigenvalues of the LF and its derivative matrices. The outcomes of LF analysis provide a comprehensible stability mapping for FSWTs equipped with pitch angle control (PAC). The study considers fuzzy logic controller (FLC) and other PAC maneuvering schemes. Moreover, the performance assessment criteria based on voltage quality and WT efficiency are presented to further validate the LF analysis results. Different scenarios under various operating conditions for actual wind speed data of the onshore Zafarana wind farm (WF) with FSWT in the Suez Gulf region of Egypt are simulated using MATLAB/Simulink (R) platform. Based on the results, an improved reliable strategy for driving PAC schemes based on Lyapunov decision-making is proposed. This strategy presents a recommended system for the designers and manufacturers of WT and utility operators to maintain and analyze the stability of FSWTs using Lyapunov stability boundaries as a guideline.</t>
  </si>
  <si>
    <t>[Salem, Ahmed A.] Suez Canal Univ, Dept Elect Engn, Fac Engn, Ismailia 41522, Egypt; [ElDesouky, Azza A.] Port Said Univ, Dept Elect Engn, Fac Engn, Port Fouad 42526, Egypt; [Alaboudy, Ali H. Kasem] Suez Univ, Fac Technol &amp; Educ, Elect Dept, Suez, Egypt</t>
  </si>
  <si>
    <t>Egyptian Knowledge Bank (EKB); Suez Canal University; Egyptian Knowledge Bank (EKB); Port Said University; Egyptian Knowledge Bank (EKB); Suez University</t>
  </si>
  <si>
    <t>Salem, AA (corresponding author), Suez Canal Univ, Dept Elect Engn, Fac Engn, Ismailia 41522, Egypt.</t>
  </si>
  <si>
    <t>10.1016/j.ijepes.2021.107745</t>
  </si>
  <si>
    <t>WOS:000718043200004</t>
  </si>
  <si>
    <t>Mdanat, RAL; Georgious, R; Garcia, J; De Donato, G; Capponi, FG</t>
  </si>
  <si>
    <t>Mdanat, Rand A. L.; Georgious, Ramy; Garcia, Jorge; De Donato, Giulio; Capponi, Fabio Giulii</t>
  </si>
  <si>
    <t>Characterization of GaN HEMT Transistors for DC/DC Converters in Transportation Applications</t>
  </si>
  <si>
    <t>The motivation of this work is the characterization of semiconductor switches in DC/DC Wide Band-Gap based converters for electrical vehicle applications. The paper studies Gallium Nitride High Electron Mobility (GaN HEMT) Transistors, which present very good features for high-frequency high-efficiency applications. In order to obtain an efficient DC/DC converter design, a full characterization of these devices must be carried out. A double pulse test is applied to the GaN device, in order to study the switching behavior of these transistors. The test will be performed experimentally and in simulation under different operating conditions, in order to have the ability to understand the difference in the transistor behavior under these different operating points. Finally, the obtained results will be presented, commented</t>
  </si>
  <si>
    <t>[Mdanat, Rand A. L.; Georgious, Ramy; Garcia, Jorge] Univ Oviedo, Elect Engn Dept, Lemur Res Grp, Gijon, Spain; [Georgious, Ramy] Univ Port Said, Elect Engn Dept, Port Said, Egypt; [De Donato, Giulio; Capponi, Fabio Giulii] Univ Roma La Sapienza, DIAEE, Rome, Italy</t>
  </si>
  <si>
    <t>University of Oviedo; Egyptian Knowledge Bank (EKB); Port Said University; Sapienza University Rome</t>
  </si>
  <si>
    <t>Mdanat, RAL (corresponding author), Univ Oviedo, Elect Engn Dept, Lemur Res Grp, Gijon, Spain.</t>
  </si>
  <si>
    <t>10.1109/VPPC49601.2020.9330991</t>
  </si>
  <si>
    <t>WOS:000657274800158</t>
  </si>
  <si>
    <t>Fathy, A; El-baksawi, O</t>
  </si>
  <si>
    <t>Fathy, Ahmed; El-baksawi, Osama</t>
  </si>
  <si>
    <t>Grasshopper optimization algorithm for extracting maximum power from wind turbine installed in Al-Jouf region</t>
  </si>
  <si>
    <t>JOURNAL OF RENEWABLE AND SUSTAINABLE ENERGY</t>
  </si>
  <si>
    <t>This paper proposes a novel methodology based on the recent metaheuristic grasshopper optimization algorithm (GOA) for extracting the maximum power from a wind energy system operated under variable speed conditions. The proposed system comprises a permanent magnet synchronous generator operated via a wind turbine, a dc-dc boost converter, a three-phase diode rectifier, and a maximum power point tracker (MPPT) designed via the proposed GOA. The proposed MPPT tunes the duty cycle of the boost converter to extract the maximum power from the wind energy system. The proposed system is built in Matlab/Simulink, different operating conditions are studied, and the results are compared with other programed metaheuristic approaches like Particle Swarm Optimization, Cuckoo Search, and Crow Search Algorithm. Additionally, the proposed GOA-MPPT is investigated using actual collected data for wind speed in four different locations in the Al-Jouf region in the northern Saudi Arabia, which are Sakaka, Dumat Al-Jandal, Qurayyat, and Tabarjal. The obtained results confirmed the superiority and reliability of the proposed MPPT compared to the others in enhancing the extracted power from the wind energy system.</t>
  </si>
  <si>
    <t>[Fathy, Ahmed; El-baksawi, Osama] Jouf Univ, Fac Engn, Elect Engn Dept, Sakaka, Saudi Arabia; [Fathy, Ahmed] Zagazig Univ, Fac Engn, Elect Power &amp; Machine Dept, Zagazig, Egypt; [El-baksawi, Osama] Port Said Univ, Fac Engn, Elect Engn Dept, Port Said, Egypt</t>
  </si>
  <si>
    <t>Al Jouf University; Egyptian Knowledge Bank (EKB); Zagazig University; Egyptian Knowledge Bank (EKB); Port Said University</t>
  </si>
  <si>
    <t>Fathy, A (corresponding author), Jouf Univ, Fac Engn, Elect Engn Dept, Sakaka, Saudi Arabia.;Fathy, A (corresponding author), Zagazig Univ, Fac Engn, Elect Power &amp; Machine Dept, Zagazig, Egypt.</t>
  </si>
  <si>
    <t>10.1063/1.5085167</t>
  </si>
  <si>
    <t>WOS:000473539300012</t>
  </si>
  <si>
    <t>Ahmed, A; Zhang, G; Shanks, K; Sundaram, S; Ding, YL; Mallick, T</t>
  </si>
  <si>
    <t>Ahmed, Asmaa; Zhang, Gan; Shanks, Katie; Sundaram, Senthilarasu; Ding, Yulong; Mallick, Tapas</t>
  </si>
  <si>
    <t>Performance evaluation of single multi-junction solar cell for high concentrator photovoltaics using minichannel heat sink with nanofluids</t>
  </si>
  <si>
    <t>High concentrated photovoltaic systems (HCPV) have demonstrated the potential to achieve high conversion power over conventional photovoltaic panels (PV) especially for areas with high solar irradiance. However, the multi-junction (MJ) solar cells may be subjected to damage if the temperature exceeds 110 degrees C as recommended by the manufacturer. Hence, in this paper, the overall performance of a 1 cm(2) MJ solar cell with a mini-channel heat sink subjected to high concentration ratio (500 x to 2000 x) is investigated to find improved method of reducing the cell temperature. The impact of using water, Al2O3/water, and SiO2/water on the effectiveness of heat transfer, temperature distribution on the MJ solar cell, and performance evaluation criteria are studied. Also, the evaluation of the HCPVT system performance is presented. A 3D computational modelling is performed and the experimental measurements for the thermal conductivity are constructed for the different fluids and entered in the simulation. Nanofluids maintain the maximum solar cell temperature at 95.25 degrees C and 67.1 degrees C at Reynolds number (Re) of 8.25 and 82.5 respectively and a concentration ratio of 2000 X. The overall efficiency of the system increases by 3.82% at Re of 8.25 and a concentration ratio of 500 x by using SiO2/water at 5%.</t>
  </si>
  <si>
    <t>[Ahmed, Asmaa; Shanks, Katie; Sundaram, Senthilarasu; Mallick, Tapas] Univ Exeter, Environm &amp; Sustainabil Inst, Penryn TR10 9FE, England; [Ahmed, Asmaa] Port Said Univ, Mech Power Engn Dept, Port Said 42523, Egypt; [Zhang, Gan; Ding, Yulong] Univ Birmingham, Birmingham Ctr Energy Storage, Birmingham B15 2TT, W Midlands, England; [Zhang, Gan; Ding, Yulong] Univ Birmingham, Sch Chem Engn, Birmingham B15 2TT, W Midlands, England</t>
  </si>
  <si>
    <t>University of Exeter; Egyptian Knowledge Bank (EKB); Port Said University; University of Birmingham; University of Birmingham</t>
  </si>
  <si>
    <t>JAN 5</t>
  </si>
  <si>
    <t>10.1016/j.applthermaleng.2020.115868</t>
  </si>
  <si>
    <t>WOS:000592641600012</t>
  </si>
  <si>
    <t>Amin, I; Oterkus, S; Ali, MEA; Shawky, H; Oterkus, E</t>
  </si>
  <si>
    <t>Amin, Islam; Oterkus, Selda; Ali, Mohamed E. A.; Shawky, Hosam; Oterkus, Erkan</t>
  </si>
  <si>
    <t>Experimental investigation on a towing assessment for a floating desalination plant for Egypt</t>
  </si>
  <si>
    <t>Supplying freshwater to remote coastal communities has become challenging due to poor infrastructure and these areas being far from national grids of water in Egypt. A novel FPSO desalination plant powered by on-grid source was proposed to reduce the freshwater shortage in remote coastal cities. The innovative concept has mobility feature to serve different coastal locations depending on seasonal water demand. Since the proposed concept is subjected to wet towing operation to transfer from one site to another, evaluating the motion behaviour during towing operation can improve the reliability of the platform design and reduce the risk during the operation. In this context, the main objective of this study is to experimentally investigate the motion responses of proposed concept in both mooring and towing cases. Furthermore, the calm water resistance at different forward speed and different load conditions were analysed during towing assessment. The results show that variation of peak responses of heave and pitch motions with intensity of towing forward speed may indicate effect of phase lags motion nonlinearity on the overall model response. A clear correlation between towing speed and peak response frequency is demonstrated. The analysed results reproduce the general trends in the observed reduction in the natural frequency and its RAO peak with the towing speed level for different load cases.</t>
  </si>
  <si>
    <t>[Amin, Islam] Port Said Univ, Dept Naval Architecture &amp; Marine Engn, Port Said, Egypt; [Amin, Islam; Oterkus, Selda; Oterkus, Erkan] Univ Strathclyde, Dept Naval Architecture Ocean &amp; Marine Engn, Glasgow, Lanark, Scotland; [Ali, Mohamed E. A.; Shawky, Hosam] Egypt Desalinat Res Ctr Excellence EDRC, Cairo, Egypt; [Ali, Mohamed E. A.; Shawky, Hosam] Desert Res Ctr, Hydrogeochem Dept, Cairo, Egypt</t>
  </si>
  <si>
    <t>Egyptian Knowledge Bank (EKB); Port Said University; University of Strathclyde; Egyptian Knowledge Bank (EKB); Desert Research Center (DRC)</t>
  </si>
  <si>
    <t>10.1016/j.oceaneng.2021.109746</t>
  </si>
  <si>
    <t>WOS:000696630000003</t>
  </si>
  <si>
    <t>Mohamed, EA; Ahmed, EM; Elmelegi, A; Aly, M; Elbaksawi, O; Mohamed, AAA</t>
  </si>
  <si>
    <t>Mohamed, Emad A.; Ahmed, Emad M.; Elmelegi, Ahmed; Aly, Mokhtar; Elbaksawi, Osama; Mohamed, Al-Attar Ali</t>
  </si>
  <si>
    <t>An Optimized Hybrid Fractional Order Controller for Frequency Regulation in Multi-Area Power Systems</t>
  </si>
  <si>
    <t>Multi-area power systems inhere complicated nonlinear response, which results in degraded performance due to the insufficient damping. The main causes of the damping problems are the stochastic behavior of the renewable energy sources, loading conditions, and the variations of system parameters. The load frequency control (LFC) represents an essential element for controlling multi-area power systems. Therefore, the proper design of the controllers is mandatory for preserving reliable, stable and high-quality electrical power. The controller has to suppress the deviations of the area frequency in addition to the tie-line power. Therefore, this paper proposes a new frequency regulation method based on employing the hybrid fractional order controller for the LFC side in coordination with the fractional order proportional integral derivative (FOPID) controller for the superconducting energy storage system (SMES) side. The hybrid controller is designed based on combining the FOPID and the tilt integral derivative (TID) controllers. In addition, the controller parameters are optimized through a new application of the manta ray foraging optimization algorithm (MRFO) for determining the optimum parameters of the LFC system and the SMES controllers. The optimally-designed controllers have operated cooperatively and hence the deviations of the area frequency and tie-line power are efficiently suppressed. The robustness of the proposed controllers is investigated against the variation of the power system parameters in addition to the location and/or magnitude of random/step load disturbances.</t>
  </si>
  <si>
    <t>[Mohamed, Emad A.; Elmelegi, Ahmed; Aly, Mokhtar; Mohamed, Al-Attar Ali] Aswan Univ, Fac Engn, Dept Elect Engn, Aswan 81542, Egypt; [Ahmed, Emad M.; Elbaksawi, Osama] Jouf Univ, Dept Elect Engn, Sakaka 2014, Saudi Arabia; [Ahmed, Emad M.] Aswan Univ, Fac Engn, AWCRC, Aswan 81542, Egypt; [Aly, Mokhtar] Univ Tecn Federico Santa Maria, Elect Engn Dept, Valparaiso 2390123, Chile; [Elbaksawi, Osama] Port Said Univ, Fac Engn, Dept Elect Engn, Port Fuad 42526, Egypt</t>
  </si>
  <si>
    <t>Egyptian Knowledge Bank (EKB); Aswan University; Al Jouf University; Egyptian Knowledge Bank (EKB); Aswan University; Universidad Tecnica Federico Santa Maria; Egyptian Knowledge Bank (EKB); Port Said University</t>
  </si>
  <si>
    <t>Mohamed, EA (corresponding author), Aswan Univ, Fac Engn, Dept Elect Engn, Aswan 81542, Egypt.</t>
  </si>
  <si>
    <t>emad@eng.aswu.edu.eg</t>
  </si>
  <si>
    <t>10.1109/ACCESS.2020.3040620</t>
  </si>
  <si>
    <t>WOS:000597180700001</t>
  </si>
  <si>
    <t>Abdelghany, AM; Sarhan, AM; Abdel-Latif, E; El-Dossoki, FI</t>
  </si>
  <si>
    <t>Abdelghany, A. M.; Sarhan, A. M.; Abdel-Latif, E.; El-Dossoki, F., I</t>
  </si>
  <si>
    <t>Synthesis and characterization of CuO/ZnO/Al2O3 particles and its utilization as a catalyst for acrylamide derivatives</t>
  </si>
  <si>
    <t>JOURNAL OF MOLECULAR STRUCTURE</t>
  </si>
  <si>
    <t>During the study, a novel CuO/ZnO/Al2O3 glass-ceramic was prepared via an ordinary melt annealing route. Synthesized catalyst was then characterized via Fourier Transform Spectroscopy (FT-IR), X-Ray Diffractometer (XRD), Scanning Electronic Microscopy (SEM) supported with Energy Dispersive Spectroscopy (EDAX) and X-ray mapping. The synthesized catalyst was then applied for Knoevenagel-type reaction via efficient one-pot multicomponent reaction of 2-cyano-p-methoxyacetanilide and p-nitrobenzaldehyde in the presence of CuO/ZnO/Al2O3 catalyst under solvent-free condition. The produced acetanilide derivative was found to be suitably synthesized with excellent yields in the presence of CuO/ZnO/Al2O3 catalyst compared with that previously synthesized using piperidine. The final product was also confirmed using an energy gap calculated from HUMO-LUMO via density functional theory (DFT). (C) 2021 Elsevier B.V. All rights reserved.</t>
  </si>
  <si>
    <t>[Abdelghany, A. M.] Natl Res Ctr, Phys Div, Spect Dept, Giza 12311, Egypt; [Abdelghany, A. M.] Horus Univ, Basic &amp; Appl Sci Dept, Costal Rd, New Damietta, Egypt; [Sarhan, A. M.; El-Dossoki, F., I] Port Said Univ, Fac Sci, Chem Dept, Port Said, Egypt; [Abdel-Latif, E.] Mansoura Univ, Fac Sci, Chem Dept, Mansoura 35516, Egypt</t>
  </si>
  <si>
    <t>Egyptian Knowledge Bank (EKB); National Research Centre (NRC); Egyptian Knowledge Bank (EKB); Port Said University; Egyptian Knowledge Bank (EKB); Mansoura University</t>
  </si>
  <si>
    <t>Abdelghany, AM (corresponding author), Natl Res Ctr, Phys Div, Spect Dept, Giza 12311, Egypt.;Abdelghany, AM (corresponding author), Horus Univ, Basic &amp; Appl Sci Dept, Costal Rd, New Damietta, Egypt.</t>
  </si>
  <si>
    <t>a.m_andelghany@yahoo.com</t>
  </si>
  <si>
    <t>OCT 5</t>
  </si>
  <si>
    <t>10.1016/j.molstruc.2021.130664</t>
  </si>
  <si>
    <t>WOS:000670212600004</t>
  </si>
  <si>
    <t>Fawzi, M; Abdelsalam, I; Aboushady, AA; Maksoud, SAA</t>
  </si>
  <si>
    <t>Fawzi, Mahmoud; Abdelsalam, Ibrahim; Aboushady, Ahmed A.; Maksoud, Salah A. Abdel</t>
  </si>
  <si>
    <t>A Modified Phase Shift Control of the Dual Active Bridge-Based Modular Power Electronic Transformer to Minimize the LVdc Side Voltage Ripples Under Unbalanced Load Conditions</t>
  </si>
  <si>
    <t>Power Electronic Transformers (PETs) are considered as an emerging solution for power conversion due to their benefits over the low frequency power transformers (LFPTs) such as lower size, multi-port structure and different control functionalities. However, unbalanced load conditions may limit the reduction of size due to using bulky capacitors to absorb the resulting 2nd harmonic voltage oscillations. This paper aims to provide a solution to this problem in the Dual Active Bridge (DAB)-based Modular Multilevel Converter Power Electronic Transformers (MMC-PET). In this study, a modified phase shift control strategy for the DAB isolation stage is presented. In this strategy, the duty cycle is allowed to change sinusoidally around the operating point. This consequently transfers the power oscillations to the HV side where their effect is less significant. The system is simulated using Matlab-Simulink under different unbalanced load conditions. Besides, the theoretical analysis and the simulation results are experimentally validated using a laboratory prototype. According to the obtained results, the proposed controller succeeded to reduce the voltage ripples from 7.5% to 0.2% and this helps in replacing large Aluminum electrolytic capacitors with low size film capacitors and consequently reducing the system overall size and volume which is a great benefit.</t>
  </si>
  <si>
    <t>[Fawzi, Mahmoud; Maksoud, Salah A. Abdel] Port Said Univ, Dept Elect Engn, Port Said 42526, Egypt; [Abdelsalam, Ibrahim] Arab Acad Sci Technol &amp; Maritime Transport, Coll Engn &amp; Technol, Dept Elect &amp; Control, Cairo 2033, Egypt; [Aboushady, Ahmed A.] Glasgow Caledonian Univ, Sch Comp Engn &amp; Built Environm, Glasgow G4 0BA, Lanark, Scotland; [Maksoud, Salah A. Abdel] High Inst Engn &amp; Technol, Dept Elect &amp; Commun Engn, Al Arish 45639, Egypt</t>
  </si>
  <si>
    <t>Egyptian Knowledge Bank (EKB); Port Said University; Egyptian Knowledge Bank (EKB); Arab Academy for Science, Technology &amp; Maritime Transport; Glasgow Caledonian University</t>
  </si>
  <si>
    <t>Fawzi, M (corresponding author), Port Said Univ, Dept Elect Engn, Port Said 42526, Egypt.</t>
  </si>
  <si>
    <t>mah_fawzi@eng.psu.edu.eg</t>
  </si>
  <si>
    <t>10.1109/ACCESS.2022.3195941</t>
  </si>
  <si>
    <t>WOS:000838622500001</t>
  </si>
  <si>
    <t>Deraz, SA; Azazi, HZ; Zaky, MS; Metwaly, MK; Dessouki, ME</t>
  </si>
  <si>
    <t>Deraz, Said A.; Azazi, Haitham Z.; Zaky, Mohamed S.; Metwaly, Mohamed K.; Dessouki, Mohamed E.</t>
  </si>
  <si>
    <t>Performance Investigation of Three-Phase Three-Switch Direct PWM AC/AC Voltage Converters</t>
  </si>
  <si>
    <t>Reducing the number of active switches is substantial for obtaining a simple, reliable, high-efficiency, and cost-effective AC/AC voltage converter. In this paper, two topologies of three-phase direct PWM AC/AC voltage converter are proposed. The first is for the buck converter and the other is for the boost one. Each converter has no DC energy storage elements and employs only three IGBTs. The proposed converters do not use lossy snubber circuits and have not commutation problems. A simple, reliable, and cost-effective control strategy, which employs only one voltage sensor, is also proposed. Using a closed-loop voltage control technique, two complementary PWM gate signals are generated to drive the three active switches of each converter. Adjusting the duty ratio of PWM gate signals regulates the output voltage of the AC/AC converters. Operating principle and mathematical analysis of the converters are presented. Voltage stresses across active and passive semiconductor switches of the proposed converters are derived. Small signal analysis based on complex DQ transformed equivalent circuits of the converter is introduced. Voltage controller design using frequency response analysis is provided. The converters are simulated using MATLAB/SIMULINK and laboratory prototypes are implemented in real-time using DSP-DS1104 control board. The converters are tested under different operating conditions and their performances are investigated and compared. The symmetry of the output voltage/current is examined by the theory of symmetrical components. The simulation and experimental results are in a close agreement. This confirms the validity of the theoretical analysis, the effectiveness of the control strategy, and the feasibility of the proposed converters.</t>
  </si>
  <si>
    <t>[Deraz, Said A.; Dessouki, Mohamed E.] King Abdulaziz Univ, Fac Engn, Elect Engn Dept, Rabigh 21911, Saudi Arabia; [Deraz, Said A.; Azazi, Haitham Z.; Zaky, Mohamed S.; Metwaly, Mohamed K.] Menoufia Univ, Fac Engn, Elect Engn Dept, Shibin Al Kawm 32511, Egypt; [Dessouki, Mohamed E.] Port Said Univ, Fac Engn, Elect Engn Dept, Port Said 42523, Egypt</t>
  </si>
  <si>
    <t>King Abdulaziz University; Egyptian Knowledge Bank (EKB); Menofia University; Egyptian Knowledge Bank (EKB); Port Said University</t>
  </si>
  <si>
    <t>Deraz, SA (corresponding author), King Abdulaziz Univ, Fac Engn, Elect Engn Dept, Rabigh 21911, Saudi Arabia.;Deraz, SA (corresponding author), Menoufia Univ, Fac Engn, Elect Engn Dept, Shibin Al Kawm 32511, Egypt.</t>
  </si>
  <si>
    <t>saidderaz@yahoo.com</t>
  </si>
  <si>
    <t>10.1109/ACCESS.2019.2892523</t>
  </si>
  <si>
    <t>WOS:000458074700001</t>
  </si>
  <si>
    <t>Bassam, AM; Phillips, AB; Turnock, SR; Wilson, PA</t>
  </si>
  <si>
    <t>Bassam, Ameen M.; Phillips, Alexander B.; Turnock, Stephen R.; Wilson, Philip A.</t>
  </si>
  <si>
    <t>Experimental testing and simulations of an autonomous, self-propulsion and self-measuring tanker ship model</t>
  </si>
  <si>
    <t>Improving the energy efficiency of ships has generated significant research interest due to the need to reduce operational costs and mitigate negative environmental impacts. Numerous hydrodynamic energy saving technologies have been proposed. Their overall performance needs to be assessed prior to implementation. A new approach to this evaluation is investigated at model scale which applies an approach comparable to that applied for the performance monitoring of a full scale ship. That is long duration testing that measures power consumption for given environmental and ship operating conditions and can use statistical analysis of the resultant large amount of data to identify performance gains. As a demonstration of the approach, an autonomous, self-propelled and self-measuring free running ship model of an Ice Class tanker is developed. A series of lake based and towing tank tests experiments have been conducted which included bollard pull, shaft efficiency, naked-hull, self-propulsion, and manoeuvrability tests. These investigated the efficiency improvement resulting from changing the ship operational trim and testing different bow designs. An associated mathematical model for the time domain simulation of the autonomous ship model provides an effective tool for data analysis. It has been demonstrated that the use of a suitably instrumented self-propelled autonomous ship model can provide long duration tests that incorporates the influence of varying environmental conditions and thereby identify marginal gains in ship energy efficiency.</t>
  </si>
  <si>
    <t>[Bassam, Ameen M.] Port Said Univ, Fac Engn, Naval Architecture &amp; Marine Engn Dept, Port Fouad, Egypt; [Turnock, Stephen R.; Wilson, Philip A.] Univ Southampton, Fluid Struct Interact Grp, Boldrewood Innovat Campus, Southampton SO16 7QF, Hants, England; [Phillips, Alexander B.] NERC, Natl Oceanog Ctr, Swindon, Wilts, England</t>
  </si>
  <si>
    <t>Egyptian Knowledge Bank (EKB); Port Said University; University of Southampton; UK Research &amp; Innovation (UKRI); Natural Environment Research Council (NERC); NERC National Oceanography Centre</t>
  </si>
  <si>
    <t>Bassam, AM (corresponding author), Port Said Univ, Fac Engn, Naval Architecture &amp; Marine Engn Dept, Port Fouad, Egypt.</t>
  </si>
  <si>
    <t>ab2e12@alumni.soton.ac.uk</t>
  </si>
  <si>
    <t>10.1016/j.oceaneng.2019.05.047</t>
  </si>
  <si>
    <t>WOS:000483626500035</t>
  </si>
  <si>
    <t>Saeed, S; Garcia, J; Perdigao, MS; Costa, VS; Georgious, R</t>
  </si>
  <si>
    <t>Saeed, Sarah; Garcia, Jorge; Perdigao, Marina S.; Costa, Valter S.; Georgious, Ramy</t>
  </si>
  <si>
    <t>Evaluation of temperature effect on inductance computation in variable magnetic components for Dual-Active-Bridge application</t>
  </si>
  <si>
    <t>2020 IEEE ENERGY CONVERSION CONGRESS AND EXPOSITION (ECCE)</t>
  </si>
  <si>
    <t>IEEE Energy Conversion Congress and Exposition</t>
  </si>
  <si>
    <t>12th Annual IEEE Energy Conversion Congress and Exposition (IEEE ECCE)</t>
  </si>
  <si>
    <t>OCT 10-15, 2020</t>
  </si>
  <si>
    <t>Detroit, MI</t>
  </si>
  <si>
    <t>This work presents a thorough study of the impact of the operating temperature of the magnetic core on the computed value of the inductance in a power electronic converter at different operation conditions. The analysis is specifically interesting in the case of variable magnetic components. In general, the core temperature varies as a function of several parameters, such as the ambient temperature, the excitation current applied to the inductor windings -which causes core and winding losses and results in heating of the magnetic material- and finally the thermal conductivity of the magnetic material. To decouple the different factors affecting the inductance, Finite Element Analysis simulations are carried out for a variable inductor as a case study. Reinforced by this analysis, a final lookup table/map is proposed to accurately scale the inductance variation range predicted by the analytical design methods in order to match the practical measurements under different excitation currents.</t>
  </si>
  <si>
    <t>[Saeed, Sarah; Garcia, Jorge; Georgious, Ramy] Univ Oviedo, Dept Elect Engn, Oviedo, Spain; [Perdigao, Marina S.; Costa, Valter S.] Inst Telecomunicacoes, Coimbra, Portugal; [Perdigao, Marina S.] Coimbra Polytech ISEC, Coimbra, Portugal; [Costa, Valter S.] Univ Coimbra, Dept Elect &amp; Comp Engn, Coimbra, Portugal; [Georgious, Ramy] Port Said Univ, Dept Elect Engn, Port Fuad, Egypt</t>
  </si>
  <si>
    <t>University of Oviedo; Institute of Telecommunications - Coimbra; Universidade de Coimbra; Universidade de Coimbra; Egyptian Knowledge Bank (EKB); Port Said University</t>
  </si>
  <si>
    <t>Saeed, S (corresponding author), Univ Oviedo, Dept Elect Engn, Oviedo, Spain.</t>
  </si>
  <si>
    <t>saeedsarah@uniovi.es</t>
  </si>
  <si>
    <t>WOS:000645593603101</t>
  </si>
  <si>
    <t>Elmelegi, A; Mohamed, EA; Aly, M; Ahmed, EM; Mohamed, AAA; Elbaksawi, O</t>
  </si>
  <si>
    <t>Elmelegi, Ahmed; Mohamed, Emad A.; Aly, Mokhtar; Ahmed, Emad M.; Mohamed, Al-Attar Ali; Elbaksawi, Osama</t>
  </si>
  <si>
    <t>Optimized Tilt Fractional Order Cooperative Controllers for Preserving Frequency Stability in Renewable Energy-Based Power Systems</t>
  </si>
  <si>
    <t>The low system inertia and the high sensitivity to load and generation fluctuations represent the main challenges for future ambitious plans of modern power systems accompanied by high penetrations levels of the renewable energy sources (RESs). Therefore, this article presents a new approach for solving the load frequency control (LFC) in addition to the virtual inertia control (VIC) in interconnected RESs penetrated power systems using cooperative tilt-based controllers and a hybrid modified particle swarm optimization with genetic algorithm (MPSOGA). The VIC system is adopted using superconducting magnetic energy storage (SMES) to provide sufficient inertial energy for system stability. Two tilt-based controllers are employed in each area using the tilt-integral-derivative (TID) controller for the SMES and TID with filter (TIDF) for the LFC function. The cooperative optimum design of the TID/TIDF controllers leads to the enhancement of frequency stability in studied two-area power systems. The formulated optimization process aims to minimize the frequency nadir settling time during abrupt changes of RESs and/or load changes, considering the cooperative control of LFC and VIC. The proposed approach has been applied to a case study consisting of two-area power systems, connected via hybrid high voltage DC/AC (hybrid HVAC/HVDC) tie-line, integrated with distributed conventional generations, photovoltaic (PV), and wind generation systems. Performance analysis has been conducted to demonstrate the effectiveness of the proposed method is compared to the genetic algorithm (GA) and particle-swarm optimization (PSO) using high fluctuations of renewable generations under extreme changes in loading conditions and physical parameters variation. The obtained results show the superiority of MPSOGA approach on the other competitive optimization techniques.</t>
  </si>
  <si>
    <t>[Elmelegi, Ahmed; Mohamed, Emad A.; Aly, Mokhtar; Mohamed, Al-Attar Ali] Aswan Univ, Fac Engn, Dept Elect Engn, Aswan 81542, Egypt; [Aly, Mokhtar] Univ Tecn Federico Santa Maria, Elect Engn Dept, Valparaiso 2390123, Chile; [Ahmed, Emad M.; Elbaksawi, Osama] Jouf Univ, Coll Engn, Dept Elect Engn, Sakaka 2014, Saudi Arabia; [Ahmed, Emad M.] Aswan Univ, Fac Engn, AWCRC, Aswan 81542, Egypt; [Elbaksawi, Osama] Port Said Univ, Fac Engn, Dept Elect Engn, Port Said 42526, Egypt</t>
  </si>
  <si>
    <t>Egyptian Knowledge Bank (EKB); Aswan University; Universidad Tecnica Federico Santa Maria; Al Jouf University; Egyptian Knowledge Bank (EKB); Aswan University; Egyptian Knowledge Bank (EKB); Port Said University</t>
  </si>
  <si>
    <t>emad.younis@aswu.edu.eg</t>
  </si>
  <si>
    <t>10.1109/ACCESS.2021.3049782</t>
  </si>
  <si>
    <t>WOS:000608202900001</t>
  </si>
  <si>
    <t>Amin, I; Ali, MEA; Bayoumi, S; Oterkus, S; Shawky, H; Oterkus, E</t>
  </si>
  <si>
    <t>Amin, Islam; Ali, Mohamed E. A.; Bayoumi, Seif; Oterkus, Selda; Shawky, Hosam; Oterkus, Erkan</t>
  </si>
  <si>
    <t>Conceptual Design and Numerical Analysis of a Novel Floating Desalination Plant Powered by Marine Renewable Energy for Egypt</t>
  </si>
  <si>
    <t>JOURNAL OF MARINE SCIENCE AND ENGINEERING</t>
  </si>
  <si>
    <t>The supply of freshwater has become a worldwide interest, due to serious water shortages in many countries. Due to rapid increases in the population, poor water management, and limitations of freshwater resources, Egypt is currently below the water scarcity limit. Since Egypt has approximately 3000 km of coastlines on both the Red Sea and the Mediterranean Sea, seawater desalination powered by marine renewable energy could be a sustainable alternative solution, especially for remote coastal cities which are located far from the national water grid. The objective of this research work is to evaluate the feasibility of a floating desalination plant (FDP) concept powered by marine renewable energy for Egypt. A novel design of the FDP concept is developed as an innovative solution to overcome the freshwater shortage of remote coastal cities in Egypt. A mobile floating platform supported by reverse osmosis (RO) membrane powered by marine renewable power technology is proposed. Based on the abundant solar irradiation and sufficient wind density, Ras Ghareb was selected to be the base site location for the proposed FDP concept. According to the collected data from the selected location, a hybrid solar-wind system was designed to power the FDP concept under a maximum power load condition. A numerical tool, the DNV-GL Sesam software package, was used for static stability, hydrodynamic performance, and dynamic response evaluation. Moreover, WAVE software was used to design and simulate the operation of the RO desalination system and calculate the power consumption for the proposed FDP concept. The results show that the proposed mobile FDP concept is highly suitable for being implemented in remote coastal areas in Egypt, without the need for infrastructure or connection to the national grid for both water and power.</t>
  </si>
  <si>
    <t>[Amin, Islam] Port Said Univ, Dept Naval Architecture &amp; Marine Engn, Port Said 42511, Egypt; [Ali, Mohamed E. A.; Shawky, Hosam] Desert Res Ctr, Egypt Desalinat Res Centerpf Excellence EDRC, Cairo 11753, Egypt; [Ali, Mohamed E. A.; Shawky, Hosam] Desert Res Ctr, Hydrogeochem Dept, Cairo 11753, Egypt; [Bayoumi, Seif] Arab Acad Sci Technol &amp; Maritime Transport, Alexandria 1029, Egypt; [Oterkus, Selda; Oterkus, Erkan] Univ Strathclyde, Naval Architecture Ocean &amp; Marine Engn, Glasgow G4 0LZ, Lanark, Scotland</t>
  </si>
  <si>
    <t>Egyptian Knowledge Bank (EKB); Port Said University; Egyptian Knowledge Bank (EKB); Desert Research Center (DRC); Egyptian Knowledge Bank (EKB); Desert Research Center (DRC); Egyptian Knowledge Bank (EKB); Arab Academy for Science, Technology &amp; Maritime Transport; University of Strathclyde</t>
  </si>
  <si>
    <t>Oterkus, E (corresponding author), Univ Strathclyde, Naval Architecture Ocean &amp; Marine Engn, Glasgow G4 0LZ, Lanark, Scotland.</t>
  </si>
  <si>
    <t>dr.islamamin@yahoo.com; m7983ali@gmail.com; seif.bayoumi@aast.edu; selda.oterkus@strath.ac.uk; shawkydrc@hotmail.com; erkan.oterkus@strath.ac.uk</t>
  </si>
  <si>
    <t>10.3390/jmse8020095</t>
  </si>
  <si>
    <t>WOS:000519244200078</t>
  </si>
  <si>
    <t>Ahmed, EM; Mohamed, EA; Elmelegi, A; Aly, M; Elbaksawi, O</t>
  </si>
  <si>
    <t>Ahmed, Emad M.; Mohamed, Emad A.; Elmelegi, Ahmed; Aly, Mokhtar; Elbaksawi, Osama</t>
  </si>
  <si>
    <t>Optimum Modified Fractional Order Controller for Future Electric Vehicles and Renewable Energy-Based Interconnected Power Systems</t>
  </si>
  <si>
    <t>Several issues have been risen due to the recent vast installations of renewable energy sources (RESs) instead of fossil fuel sources in addition to the replacement of electric vehicles (EVs) for fuel-powered vehicles. Mitigating frequency deviations and tie-line power fluctuations has become driving challenge for the control design of interconnected power systems. RESs represent continuously varying power generators due to their nature and dependency on the environmental conditions. In this context, this article presents a new modified hybrid fractional order controller for load frequency and EVs control in interconnected power systems. The new controller combines the benefits of two widely employed fractional order controllers, including the FOPID and TID controllers. In addition, a new practical application of recent artificial ecosystem optimization (AEO) method has been proposed in this article for determining simultaneously the optimum controller parameters. The proposed controller and optimization method are validated on two areas interconnected power system with different types of RESs and with considering the natural characteristics of sources, EVs and load variations. Obtained simulation results verify the superior performance of the proposed controller and optimization method for achieving high mitigation of frequency fluctuations and tie-line power deviations, increased robustness, enhanced system stability over a wide range of parameters uncertainty and fast response during transients.</t>
  </si>
  <si>
    <t>[Ahmed, Emad M.; Elbaksawi, Osama] Jouf Univ, Dept Elect Engn, Coll Engn, Sakaka 2014, Saudi Arabia; [Ahmed, Emad M.; Mohamed, Emad A.; Elmelegi, Ahmed; Aly, Mokhtar] Aswan Univ, Dept Elect Engn, Fac Engn, Aswan 81542, Egypt; [Aly, Mokhtar] Univ Tecn Federico Santa Maria, Elect Engn Dept, Valparaiso 2390123, Chile; [Elbaksawi, Osama] Port Said Univ, Fac Engn, Dept Elect Engn, Port Fuad 42526, Egypt</t>
  </si>
  <si>
    <t>Al Jouf University; Egyptian Knowledge Bank (EKB); Aswan University; Universidad Tecnica Federico Santa Maria; Egyptian Knowledge Bank (EKB); Port Said University</t>
  </si>
  <si>
    <t>Mohamed, EA (corresponding author), Aswan Univ, Dept Elect Engn, Fac Engn, Aswan 81542, Egypt.</t>
  </si>
  <si>
    <t>10.1109/ACCESS.2021.3058521</t>
  </si>
  <si>
    <t>WOS:000622096800001</t>
  </si>
  <si>
    <t>Amin, I; Dai, SS; Day, S; Ali, MEA; Balah, A; Shawky, H; Oterkus, S; Oterkus, E</t>
  </si>
  <si>
    <t>Amin, Islam; Dai, Saishuai; Day, Sandy; Ali, Mohamed E. A.; Balah, Ahmed; Shawky, Hosam; Oterkus, Selda; Oterkus, Erkan</t>
  </si>
  <si>
    <t>Experimental study on the motion response of an integrated floating desalination plant and offshore wind turbine on a non-ship platform</t>
  </si>
  <si>
    <t>An on-grid floating desalination plant (FDP), powered by conventional fossil fuel, was recently proposed to support freshwater demands in some remote coastal cities that have electricity grid networks. The aim of this study is to investigate feasibility of integrating a wind turbine into the same FDP platform to be suitable for offgrid services with sustainable clean energy resources. The new proposed concept is a fully self-contained mobile system powered by wind. Using a 1:100 scale model of the proposed concept, an experimental study was performed to investigate the floater's motion behavior in Egypt. According to historical sea statistical data for Red Sea in Egypt and taking combined dynamic responses of turbine and floating platform into consideration, frequency and time history dynamic analyses have been done. Furthermore, the possibility of using five different wind turbines in the same FDP platform was studied for upgrading purposes. Results show that the proposed FDP concept has capability to support all tested turbines and to operate safely in Egyptian environmental conditions. Based on the FDP concept with and without turbine comparisons, there are minor motion changes in heave responses, while pitch and surge responses show major changes in time history analyses due to turbine operation.</t>
  </si>
  <si>
    <t>[Amin, Islam] Port Said Univ, Dept Naval Architecture &amp; Marine Engn, Port Said, Egypt; [Amin, Islam; Dai, Saishuai; Day, Sandy; Oterkus, Selda; Oterkus, Erkan] Univ Strathclyde, Dept Naval Architecture Ocean &amp; Marine Engn, Glasgow, Lanark, Scotland; [Ali, Mohamed E. A.; Shawky, Hosam] Desert Res Ctr, Egypt Desalinat Res Ctr Excellence EDRC, Cairo, Egypt; [Ali, Mohamed E. A.; Shawky, Hosam] Desert Res Ctr, Hydrogeochem Dept, Cairo, Egypt; [Balah, Ahmed] Ain Shams Univ, Irrigat &amp; Hydraul Dept, Cairo, Egypt</t>
  </si>
  <si>
    <t>Egyptian Knowledge Bank (EKB); Port Said University; University of Strathclyde; Egyptian Knowledge Bank (EKB); Desert Research Center (DRC); Egyptian Knowledge Bank (EKB); Desert Research Center (DRC); Egyptian Knowledge Bank (EKB); Ain Shams University</t>
  </si>
  <si>
    <t>10.1016/j.oceaneng.2021.109275</t>
  </si>
  <si>
    <t>WOS:000679168900001</t>
  </si>
  <si>
    <t>Zhang, TT; Elsakka, M; Huang, W; Wang, ZG; Ingham, DB; Ma, L; Pourkashanian, M</t>
  </si>
  <si>
    <t>Zhang, Tian-tian; Elsakka, Mohamed; Huang, Wei; Wang, Zhen-guo; Ingham, Derek B.; Ma, Lin; Pourkashanian, Mohamed</t>
  </si>
  <si>
    <t>Winglet design for vertical axis wind turbines based on a design of experiment and CFD approach</t>
  </si>
  <si>
    <t>Vertical axis wind turbines (VAWTs) have been attracting an increasing attention in recent years because of their potential for effectively using wind energy. The tip vortices from the VAWT blades have a negative impact on the power efficiency. Since a winglet has been proved to be effective in decreasing the tip vortex in the aerospace field, this paper numerically studies the aerodynamic effect of appending a winglet on the blade of a VAWT. Based on the theoretical motion pattern of the VAWT blade, this paper simplifies the three-dimensional full-scale rotor simulation to a one-blade oscillating problem in order to reduce the computational cost. The full rotor model simulation is also used in validating the result. The numerical approach has been validated by the experimental data that is available in the open literature. Six parameters are applied in defining the configuration of the winglet. The orthogonal experimental design (OED) approach is adopted in this paper to determine the significance of the design parameters that affect the rotor's power coefficient. The OED results show that the twist angle of the winglet is the most significant factor that affects the winglet's performance. A range analysis of the OED results produces an optimal variable arrangement in the current scope, and the winglet's performance in this variable arrangement is compared with the blade without a winglet. For the single blade study, the comparison result shows that the optimal winglet can decrease the tip vortices and improve the blade's power performance by up to 31% at a tip speed ratio of 2.29. However, for the full VAWT case, the relative enhancement in the power coefficient is about 10.5, 6.7, and 10.0% for TSRs of 1.85, 2.29, and 2.52, respectively. The winglet assists in maintain the pressure difference between the two sides of the blade, thus weakening the tip vortex and improving the aerodynamic efficiency of the surface near the blade tip.</t>
  </si>
  <si>
    <t>[Zhang, Tian-tian; Elsakka, Mohamed; Ingham, Derek B.; Ma, Lin; Pourkashanian, Mohamed] Univ Sheffield, Dept Mech Engn, Energy 2050, Sheffield S3 7RD, S Yorkshire, England; [Zhang, Tian-tian; Huang, Wei; Wang, Zhen-guo] Natl Univ Def Technol, Coll Aerosp Sci &amp; Engn, Changsha 410073, Hunan, Peoples R China; [Elsakka, Mohamed] Port Said Univ, Fac Engn, Port Fuad, Egypt</t>
  </si>
  <si>
    <t>University of Sheffield; National University of Defense Technology - China; Egyptian Knowledge Bank (EKB); Port Said University</t>
  </si>
  <si>
    <t>Huang, W (corresponding author), Natl Univ Def Technol, Coll Aerosp Sci &amp; Engn, Changsha 410073, Hunan, Peoples R China.</t>
  </si>
  <si>
    <t>gladrain2001@163.com</t>
  </si>
  <si>
    <t>10.1016/j.enconman.2019.05.055</t>
  </si>
  <si>
    <t>WOS:000482244300058</t>
  </si>
  <si>
    <t>Tan, WS; Shaaban, M; Abdullah, MP</t>
  </si>
  <si>
    <t>Tan, Wen-Shan; Shaaban, Mohamed; Abdullah, Md Pauzi</t>
  </si>
  <si>
    <t>Chance-constrained programming for day-ahead scheduling of variable wind power amongst conventional generation mix and energy storage</t>
  </si>
  <si>
    <t>IET RENEWABLE POWER GENERATION</t>
  </si>
  <si>
    <t>This study presents a day-ahead scheduling of a generation portfolio incorporating large shares of intermittent wind generation. The scheduling utilises the cycling of conventional generation as well as the dispatch of energy storage (ES) to mitigate the impact of net load ramps. Inherent system flexibility, expressed as a chance constraint, is quantified in terms of ramping capability and operating reserves of conventional generation and ES. The flexibility chance constraint is then factorised into a set of linear deterministic inequalities, to preserve the mixed-integer linear programming structure of the resulting problem. Numerical simulations are performed and results are analysed for IEEE 24-bus and 118-bus systems. Test results show that implementation of ES improves the flexibility of the system, in terms of alleviation of the cycling of thermal generation as well as wind generation curtailment.</t>
  </si>
  <si>
    <t>[Tan, Wen-Shan; Abdullah, Md Pauzi] Univ Teknol Malaysia, Inst Future Energy, CEES, Fac Elect Engn, Johor Baharu 81310, Johor, Malaysia; [Shaaban, Mohamed] Univ Malaysia Sarawak, Dept Elect &amp; Elect Engn, Fac Engn, Kota Samarahan 94300, Sarawak, Malaysia; [Shaaban, Mohamed] Port Said Univ, Dept Elect Engn, Fac Engn, Port Fouad 42523, Port Said, Egypt</t>
  </si>
  <si>
    <t>Universiti Teknologi Malaysia; University of Malaysia Sarawak; Egyptian Knowledge Bank (EKB); Port Said University</t>
  </si>
  <si>
    <t>Shaaban, M (corresponding author), Univ Malaysia Sarawak, Dept Elect &amp; Elect Engn, Fac Engn, Kota Samarahan 94300, Sarawak, Malaysia.;Shaaban, M (corresponding author), Port Said Univ, Dept Elect Engn, Fac Engn, Port Fouad 42523, Port Said, Egypt.</t>
  </si>
  <si>
    <t>mshaaban@unimas.my</t>
  </si>
  <si>
    <t>DEC 13</t>
  </si>
  <si>
    <t>10.1049/iet-rpg.2016.0875</t>
  </si>
  <si>
    <t>WOS:000417103900007</t>
  </si>
  <si>
    <t>Shaaban, M; Tan, WS; Abdullah, MP</t>
  </si>
  <si>
    <t>Shaaban, Mohamed; Tan, Wen-Shan; Abdullah, Md. Pauzi</t>
  </si>
  <si>
    <t>A multi-timescale hybrid stochastic/deterministic generation scheduling framework with flexiramp and cycliramp costs</t>
  </si>
  <si>
    <t>Flexible ramping products (flexiramp), provided by entitled resources to meet net demand forecast error, are the underpinning for the accommodation of the substantial uncertainties associated with variable wind power. This paper proposes an enhanced flexiramp modeling approach, cast in a hybrid stochastic/deterministic multi-timescale framework. The framework employs a chance-constrained day-ahead scheduling method, as well as deterministic scheduling on intra-hourly basis (real-time scheduling), to allow optimal procurement planning of the flexiramp products in both timescales. A stepwise and piecewise demand price curve is also proposed to calculate the flexiramp surplus procurement price. Non-generation resource (NGR), referring to energy storage, is implemented to provide extra flexibility. Additionally, cycling ramping cost (cycliramp), introduced to model operational and maintenance costs and reduce the wear and tear of generators, is also included as a penalty. Numerical tests are conducted on 6-bus and 118-bus systems. Results demonstrate the merits of the proposed scheduling model as well as the effects of flexiramp and cycliramp costs in the multi-timescale scheduling.</t>
  </si>
  <si>
    <t>[Shaaban, Mohamed] Univ Malaysia Sarawak, Fac Engn, Dept Elect &amp; Elect Engn, Kota Samarahan 94300, Sarawak, Malaysia; [Shaaban, Mohamed] Port Said Univ, Fac Engn, Dept Elect Engn, Port Fouad 42526, Port Said, Egypt; [Tan, Wen-Shan; Abdullah, Md. Pauzi] Univ Teknol Malaysia, Inst Future Energy, Ctr Elect Energy Syst, Johor Baharu 81310, Malaysia</t>
  </si>
  <si>
    <t>University of Malaysia Sarawak; Egyptian Knowledge Bank (EKB); Port Said University; Universiti Teknologi Malaysia</t>
  </si>
  <si>
    <t>Shaaban, M (corresponding author), Univ Malaysia Sarawak, Fac Engn, Dept Elect &amp; Elect Engn, Kota Samarahan 94300, Sarawak, Malaysia.</t>
  </si>
  <si>
    <t>10.1016/j.ijepes.2018.02.004</t>
  </si>
  <si>
    <t>WOS:000430770600055</t>
  </si>
  <si>
    <t>Fekry, HM; Eldesouky, AA; Kassem, AM; Abdelaziz, AY</t>
  </si>
  <si>
    <t>Fekry, Hesham M.; Eldesouky, Azza Ahmed; Kassem, Ahmed M.; Abdelaziz, Almoataz Y.</t>
  </si>
  <si>
    <t>Power Management Strategy Based on Adaptive Neuro Fuzzy Inference System for AC Microgrid</t>
  </si>
  <si>
    <t>Microgrids (MGs) have been widely implemented as they increase the efficiency and resiliency of electrical networks. However, the uncertain nature of renewable energy resources (RERs) integrated into the MGs usually results in different technical problems. System stability, the most challenging problem, can be achieved via a robust power management strategy (PMS) of the MG. This paper introduces a PMS based on adaptive neuro fuzzy inference system (ANFIS) for AC MG consisting of a diesel generator (DG), a double fed induction generator (DFIG) driven by a wind turbine (WT) and a solar photovoltaic (PV) panel. The proposed strategy aims to achieve MG power balance, decrease DG fossil fuel to minimum consumption, keep the MG voltage stability and finally tracking the maximum power point (MPP) of each RER. Metaheuristic optimization techniques; including genetic algorithm (GA) and particle swarm optimization (PSO), are employed to train the ANFIS to accomplish the desired objectives and fulfill the generation/consumption balance. The proposed AC MG with the PMS is simulated by the MATLAB/Simulink software in order to analyze the system performance under different climatic conditions. The simulation results under symmetrical and asymmetrical electrical faults validated the effectiveness of the proposed strategy.</t>
  </si>
  <si>
    <t>[Fekry, Hesham M.] Egyptian Propylene &amp; Polypropylene Co, Dept Elect Engn, Port Said 42511, Egypt; [Eldesouky, Azza Ahmed] Port Said Univ, Fac Engn, Dept Elect Power, Port Fouad 42526, Egypt; [Kassem, Ahmed M.] Sohag Univ, Fac Engn, Dept Elect Engn, Sohag 82524, Egypt; [Abdelaziz, Almoataz Y.] Future Univ Egypt, Fac Engn &amp; Technol, Cairo 11835, Egypt</t>
  </si>
  <si>
    <t>Egyptian Knowledge Bank (EKB); Port Said University; Egyptian Knowledge Bank (EKB); Sohag University; Egyptian Knowledge Bank (EKB); Future University in Egypt</t>
  </si>
  <si>
    <t>Fekry, HM (corresponding author), Egyptian Propylene &amp; Polypropylene Co, Dept Elect Engn, Port Said 42511, Egypt.</t>
  </si>
  <si>
    <t>eng.heshamfekry@gmail.com</t>
  </si>
  <si>
    <t>10.1109/ACCESS.2020.3032705</t>
  </si>
  <si>
    <t>WOS:000584852600001</t>
  </si>
  <si>
    <t>Rahman, AU; Aurangzeb, M; Khan, R; Zhang, QM; Dahshan, A</t>
  </si>
  <si>
    <t>Rahman, Altaf Ur; Aurangzeb, Muhammad; Khan, Rashid; Zhang, Qingmin; Dahshan, Alaa</t>
  </si>
  <si>
    <t>Predicted double perovskite material Ca2ZrTiO6 with enhanced n-type thermoelectric performance</t>
  </si>
  <si>
    <t>JOURNAL OF SOLID STATE CHEMISTRY</t>
  </si>
  <si>
    <t>Herein, using first-principles calculations, we studied the electronic and thermoelectric properties of isolated perovskites CaTiO3, CaZrO3 and double perovskite Ca2ZrTiO6 crystal structure under ambient conditions, biaxial compression, and biaxial tensile strain. We used generalized gradient approximation and the Hubbard parameter (GGA + U) to calculate exchange and correlation interactions. The isolated perovskite CaTiO3 and CaZrO3 are indirect bandgap (Gamma - R) semiconductors of values 1.90 eV, 3.2 eV, respectively. The construction of a double perovskite Ca2ZrTiO6 results in a direct (Gamma - Gamma) bandgap semiconductor material. The bandgap values under 2% &amp; 5% biaxial tensile strain and compressive strain are in the range of 2.3 eV and 2.2 eV. We studied the thermoelectric properties by taking the two chemical potential values (mu) equal to CBM and VBM, respectively. The thermoelectric properties of Ca2ZrTiO6 under 2% &amp; 5% biaxial tensile strain were improved at CBM, while thermoelectric properties under 2% &amp; 5% biaxial compression strain were enhanced at VBM as compared to thermoelectric properties under ambient conditions. At CBM, the maximum value of the figure of merit (ZT) is about 4.4 at 500 K, required for the next generation of the thermoelectric device. The ZT value shows that the novel double perovskite is a very suitable candidate for thermoelectric devices.</t>
  </si>
  <si>
    <t>[Rahman, Altaf Ur; Aurangzeb, Muhammad] Riphah Int Univ, Dept Phys, Lahore, Pakistan; [Khan, Rashid; Zhang, Qingmin] Xian Jiaotong Univ XJTU, Sch Energy &amp; Power Engn, 28 Xianning W Rd, Xian 710049, Peoples R China; [Dahshan, Alaa] King Khalid Univ, Fac Sci, Dept Phys, POB 9004, Abha, Saudi Arabia; [Dahshan, Alaa] Port Said Univ, Fac Sci, Dept Phys, Port Said, Egypt</t>
  </si>
  <si>
    <t>Xi'an Jiaotong University; King Khalid University; Egyptian Knowledge Bank (EKB); Port Said University</t>
  </si>
  <si>
    <t>Rahman, AU (corresponding author), Riphah Int Univ, Dept Phys, Lahore, Pakistan.</t>
  </si>
  <si>
    <t>altaf.urrahman@riphah.edu.pk</t>
  </si>
  <si>
    <t>10.1016/j.jssc.2021.122661</t>
  </si>
  <si>
    <t>OCT 2021</t>
  </si>
  <si>
    <t>WOS:000711213600020</t>
  </si>
  <si>
    <t>Osman, AI; Mehta, N; Elgarahy, AM; Al-Hinai, A; Al-Muhtaseb, AH; Rooney, DW</t>
  </si>
  <si>
    <t>Osman, Ahmed, I; Mehta, Neha; Elgarahy, Ahmed M.; Al-Hinai, Amer; Al-Muhtaseb, Ala'a H.; Rooney, David W.</t>
  </si>
  <si>
    <t>Conversion of biomass to biofuels and life cycle assessment: a review</t>
  </si>
  <si>
    <t>ENVIRONMENTAL CHEMISTRY LETTERS</t>
  </si>
  <si>
    <t>The global energy demand is projected to rise by almost 28% by 2040 compared to current levels. Biomass is a promising energy source for producing either solid or liquid fuels. Biofuels are alternatives to fossil fuels to reduce anthropogenic greenhouse gas emissions. Nonetheless, policy decisions for biofuels should be based on evidence that biofuels are produced in a sustainable manner. To this end, life cycle assessment (LCA) provides information on environmental impacts associated with biofuel production chains. Here, we review advances in biomass conversion to biofuels and their environmental impact by life cycle assessment. Processes are gasification, combustion, pyrolysis, enzymatic hydrolysis routes and fermentation. Thermochemical processes are classified into low temperature, below 300 degrees C, and high temperature, higher than 300 degrees C, i.e. gasification, combustion and pyrolysis. Pyrolysis is promising because it operates at a relatively lower temperature of up to 500 degrees C, compared to gasification, which operates at 800-1300 degrees C. We focus on 1) the drawbacks and advantages of the thermochemical and biochemical conversion routes of biomass into various fuels and the possibility of integrating these routes for better process efficiency; 2) methodological approaches and key findings from 40 LCA studies on biomass to biofuel conversion pathways published from 2019 to 2021; and 3) bibliometric trends and knowledge gaps in biomass conversion into biofuels using thermochemical and biochemical routes. The integration of hydrothermal and biochemical routes is promising for the circular economy.</t>
  </si>
  <si>
    <t>[Osman, Ahmed, I; Mehta, Neha; Rooney, David W.] Queens Univ Belfast, Sch Chem &amp; Chem Engn, Belfast BT9 5AG, Antrim, North Ireland; [Mehta, Neha] Queens Univ Belfast, Ctr Adv Sustainable Energy, David Keir Bldg,Stranmillis Rd, Belfast BT9 5AG, Antrim, North Ireland; [Elgarahy, Ahmed M.] Port Said Univ, Fac Sci, Environm Sci Dept, Port Said, Egypt; [Elgarahy, Ahmed M.] Egyptian Propylene &amp; Polypropylene Co EPPC, Port Said, Egypt; [Al-Hinai, Amer] Sultan Qaboos Univ, Coll Engn, Dept Elect &amp; Comp Engn, Muscat, Oman; [Al-Muhtaseb, Ala'a H.] Sultan Qaboos Univ, Coll Engn, Dept Petr &amp; Chem Engn, Muscat, Oman</t>
  </si>
  <si>
    <t>Queens University Belfast; Queens University Belfast; Egyptian Knowledge Bank (EKB); Port Said University; Sultan Qaboos University; Sultan Qaboos University</t>
  </si>
  <si>
    <t>Osman, AI (corresponding author), Queens Univ Belfast, Sch Chem &amp; Chem Engn, Belfast BT9 5AG, Antrim, North Ireland.;Al-Hinai, A (corresponding author), Sultan Qaboos Univ, Coll Engn, Dept Elect &amp; Comp Engn, Muscat, Oman.;Al-Muhtaseb, AH (corresponding author), Sultan Qaboos Univ, Coll Engn, Dept Petr &amp; Chem Engn, Muscat, Oman.</t>
  </si>
  <si>
    <t>aosmanahmed01@qub.ac.uk; hinai@squ.edu.om; muhtaseb@squ.edu.om</t>
  </si>
  <si>
    <t>10.1007/s10311-021-01273-0</t>
  </si>
  <si>
    <t>Y</t>
  </si>
  <si>
    <t>N</t>
  </si>
  <si>
    <t>WOS:000676067800003</t>
  </si>
  <si>
    <t>Ahmed, H; Ilyas, SZ; Jalil, A; Agathopoulos, S; Dahshan, A</t>
  </si>
  <si>
    <t>Ahmed, Hussain; Ilyas, Syed Zafar; Jalil, Abdul; Agathopoulos, Simeon; Dahshan, A.</t>
  </si>
  <si>
    <t>DFT Study of Lead-Free Mixed-Halide Materials Cs2X2Y2 (X, Y = F, Cl, Br, I) for Optoelectronic Applications</t>
  </si>
  <si>
    <t>JOURNAL OF ELECTRONIC MATERIALS</t>
  </si>
  <si>
    <t>The intrinsic problems of toxicity and instability of lead solar cells have motivated extensive research intended to develop alternative materials for photovoltaic applications. First-principles calculations were performed in order to shed light on replacing the Pb2+ cation in lead- and mixed-halide materials with a formula of Cs2X2Y2 (X, Y = F, Cl, Br, I). The calculated band gaps range from 0 eV to 3.188 eV, and the absorption coefficients from 6 to 16 x 10(4) cm(-1). The band gap of Cs2Cl2I2 is close to the Shockley-Queisser limit and its absorption coefficient is in the visible frequency range, which, in conjunction with its easy and economical synthesis process, qualify it as an alternative lead-free material for fabricating solar cells. It is suggested for further work that if the ratio of halogens is adjusted then the band gaps of Cs2F2Cl2, Cs2Cl2I2, Cs2Br2I2, and Cs2I2F2 may be tuned to the desired electronic band gap limit required to improve their optoelectronic performance.</t>
  </si>
  <si>
    <t>[Ahmed, Hussain; Ilyas, Syed Zafar; Jalil, Abdul] Allama Iqbal Open Univ, Dept Phys, Islamabad, Pakistan; [Agathopoulos, Simeon] Univ Ioannina, Dept Mat Sci &amp; Engn, GR-45110 Ioannina, Greece; [Dahshan, A.] King Khalid Univ, Fac Sci, Dept Phys, POB 9004, Abha, Saudi Arabia; [Dahshan, A.] Port Said Univ, Fac Sci, Dept Phys, Port Said, Egypt</t>
  </si>
  <si>
    <t>University of Ioannina; King Khalid University; Egyptian Knowledge Bank (EKB); Port Said University</t>
  </si>
  <si>
    <t>Jalil, A (corresponding author), Allama Iqbal Open Univ, Dept Phys, Islamabad, Pakistan.</t>
  </si>
  <si>
    <t>abdul.jaleel@aiou.edu.pk</t>
  </si>
  <si>
    <t>10.1007/s11664-021-09083-4</t>
  </si>
  <si>
    <t>WOS:000672474900001</t>
  </si>
  <si>
    <t>El-Ashtoukhy, ESZ; Abdel-Aziz, MH; Farag, HA; El Azab, IH; Zoromba, MS; Naim, MM</t>
  </si>
  <si>
    <t>El-Ashtoukhy, E-S. Z.; Abdel-Aziz, M. H.; Farag, H. A.; El Azab, I. H.; Zoromba, M. Sh.; Naim, M. M.</t>
  </si>
  <si>
    <t>An innovative unit for water desalination based on humidification dehumidification technique</t>
  </si>
  <si>
    <t>An innovative humidification - dehumidification (H-D) system, consisting of two primary components, a humidifier, and a condenser, was designed and built, together with its various accessories, to generate desalinated water from seawater simply and cost-effectively. The experimental work was split into two parts. The first was concerned with the humidification of ambient air in a specifically designed and developed humidifier. The influence of significant factors on the % relative humidity of the humidified air, as well as the temperatures of the exiting air and water, was examined using the natural draft and air-blown forced convection. The second part pertained to combined H - D of air to produce desalinated water. The findings revealed the presence of a hydrophilic plant (Loofa Egyptiaca) as packing that has never been utilized previously, is branching and mimics structured packing to a large extent. The presence of four stages, each with just a shallow Loofa bed height, was enough to create exit air with 100 % relative humidity. The unit's daily productivity was highest (133.72 kg water per total volume of packed section) at high water flow rates and temperatures (60 degrees C), as well as when using cold water in the condenser, with a condensation efficiency of 93.5 % without the need for more complicated and expensive coil-type or finned tube-copper condensers. Furthermore, completely desalinated water was produced, which was superior to potable water. (c) 2022 THE AUTHORS. Published by Elsevier BV on behalf of Faculty of Engineering, Alexandria University This is an open access article under the CC BY-NC-ND license (http://creativecommons.org/ licenses/by-nc-nd/4.0/).</t>
  </si>
  <si>
    <t>[El-Ashtoukhy, E-S. Z.; Abdel-Aziz, M. H.; Farag, H. A.; Naim, M. M.] Alexandria Univ, Fac Engn, Chem Engn Dept, Alexandria, Egypt; [Abdel-Aziz, M. H.; Zoromba, M. Sh.] King Abdulaziz Univ, Chem &amp; Mat Engn Dept, Rabigh, Saudi Arabia; [El Azab, I. H.] Taif Univ, Coll Sci, Dept Food Sci &amp; Nutr, Taif 21944, Saudi Arabia; [Zoromba, M. Sh.] Port Said Univ, Fac Sci, Dept Chem, Port Said, Egypt</t>
  </si>
  <si>
    <t>Egyptian Knowledge Bank (EKB); Alexandria University; King Abdulaziz University; Taif University; Egyptian Knowledge Bank (EKB); Port Said University</t>
  </si>
  <si>
    <t>El-Ashtoukhy, ESZ; Abdel-Aziz, MH (corresponding author), Alexandria Univ, Fac Engn, Chem Engn Dept, Alexandria, Egypt.</t>
  </si>
  <si>
    <t>el.elashtoukhy@alexu.edu.eg; mhmousa@alexu.edu.eg</t>
  </si>
  <si>
    <t>10.1016/j.aej.2022.02.0171110-0168</t>
  </si>
  <si>
    <t>WOS:000806224800004</t>
  </si>
  <si>
    <t>Amin, I; Ali, MEA; Bayoumi, S; Balah, A; Oterkus, S; Shawky, H; Oterkus, E</t>
  </si>
  <si>
    <t>Amin, Islam; Ali, Mohamed E. A.; Bayoumi, Seif; Balah, Ahmed; Oterkus, Selda; Shawky, Hosam; Oterkus, Erkan</t>
  </si>
  <si>
    <t>Numerical hydrodynamics-based design of an offshore platform to support a desalination plant and a wind turbine in Egypt</t>
  </si>
  <si>
    <t>Motivated by soial and environmental reasons, water scarcity has become a global top agenda item. Egypt is one of the countries suffering from an acute shortage of freshwater. A promising novel and efficient solution to overcome Egypt's freshwater shortage, especially in remote coastal areas far from the national grid of freshwater and electricity, is a mobile floating desalination plant (FDP) powered by offshore renewable energy. The proposed new FDP concept powered by an offshore wind turbine needs a special floating platform to provide enough buoyancy to support the weight of the desalination plant and to restrain the six degrees of freedom motions within an acceptable operational limit for a wind turbine. Based on hydrodynamics, the main objective of this study is to select the suitable offshore platform that can meet the novel FDP concept operation's requirements at a specific deployment location in Egypt. Determining the safe natural frequencies zone necessitates taking into account the new FDP concept operation constraints and the Egyptian environmental loads to select platform far from the dynamic amplifications responses in the structure. Numerical modelling results show that the cylindrical platform with a heave plate configuration demonstrated the best dynamic and static performance for Egypt.</t>
  </si>
  <si>
    <t>[Amin, Islam] Port Said Univ, Dept Naval Architecture &amp; Marine Engn, Port Fuad, Egypt; [Ali, Mohamed E. A.; Shawky, Hosam] Desert Res Ctr, Cairo, Egypt; [Bayoumi, Seif] Arab Acad Sci Technol &amp; Maritime Transport, Giza, Egypt; [Balah, Ahmed] Ain Shams Univ, Irrigat &amp; Hydraul Dept, Cairo, Egypt; [Amin, Islam; Oterkus, Selda; Oterkus, Erkan] Univ Strathclyde, Dept Naval Architecture Ocean &amp; Marine Engn, Glasgow, Lanark, Scotland</t>
  </si>
  <si>
    <t>Egyptian Knowledge Bank (EKB); Port Said University; Egyptian Knowledge Bank (EKB); Desert Research Center (DRC); Egyptian Knowledge Bank (EKB); Arab Academy for Science, Technology &amp; Maritime Transport; Egyptian Knowledge Bank (EKB); Ain Shams University; University of Strathclyde</t>
  </si>
  <si>
    <t>10.1016/j.oceaneng.2021.108598</t>
  </si>
  <si>
    <t>WOS:000648525500003</t>
  </si>
  <si>
    <t>Elnaghi, BE; Elkader, FA; Ismail, MM; Kalas, AE</t>
  </si>
  <si>
    <t>Elnaghi, Basem E.; Elkader, Fathy A.; Ismail, Mohamed M.; Kalas, Ahmed E.</t>
  </si>
  <si>
    <t>Adaptation of PI controller used with combination of perturbation and observation method and feedback method for DFIG</t>
  </si>
  <si>
    <t>Due to the growing of electrical energy demand, wind energy is receiving much interest all over the world. This paper presents a new technique using fuzzy genetic algorithm, and ANFIS of the Optimization PI controller systems using different artificial Intelligent techniques is also included in this paper. The model using P&amp;Q method and FB method is implemented in MATLAB/SIMULINK. Simulation results show the feasibility and robustness of the new proposed techniques.</t>
  </si>
  <si>
    <t>[Elnaghi, Basem E.] Suez Canal Univ, Fac Engn, Ismailia, Egypt; [Elkader, Fathy A.] Menoufia Univ, Fac Engn, Al Minufya, Egypt; [Ismail, Mohamed M.] Helwan Univ, Fac Engn, Helwan, Egypt; [Kalas, Ahmed E.] Port Said Univ, Fac Engn, Port Said, Egypt</t>
  </si>
  <si>
    <t>Egyptian Knowledge Bank (EKB); Suez Canal University; Egyptian Knowledge Bank (EKB); Menofia University; Egyptian Knowledge Bank (EKB); Helwan University; Egyptian Knowledge Bank (EKB); Port Said University</t>
  </si>
  <si>
    <t>Ismail, MM (corresponding author), Helwan Univ, Fac Engn, Helwan, Egypt.</t>
  </si>
  <si>
    <t>m_m_ismail@yahoo.com</t>
  </si>
  <si>
    <t>10.1007/s00202-017-0565-8</t>
  </si>
  <si>
    <t>WOS:000432411800056</t>
  </si>
  <si>
    <t>Msalmi, R; Elleuch, S; Hamdi, B; Abd El-Fattah, W; Ben Hamadi, N; Naili, H</t>
  </si>
  <si>
    <t>Msalmi, Rawia; Elleuch, Slim; Hamdi, Besma; Abd El-Fattah, Wesam; Ben Hamadi, Naoufel; Naili, Houcine</t>
  </si>
  <si>
    <t>Organically tuned white-light emission from two zero-dimensional Cd-based hybrids</t>
  </si>
  <si>
    <t>RSC ADVANCES</t>
  </si>
  <si>
    <t>In this work, we report two zero-dimensional Cd-based hybrid compounds, denoted CdACP and CdODA, where the Cd atoms adopt tetrahedral geometry. The optical analysis reveals that these materials are classified as wide-gap semi-conductors which makes them suitable for optoelectronic applications. The photoluminescence analysis proves the wavelength dependent white-light emission behavior of the investigated materials. The structural-optical property studies show that, thanks to the heavy halide effect, the CdACP exhibits both fluorescence and room temperature phosphorescence through harvesting triplet states. Meanwhile, in contrast to CdACP, the white light emission from CdODA is purely fluorescence in nature. In fact, within CdODA, both C-HMIDLINE HORIZONTAL ELLIPSIS pi and N-HMIDLINE HORIZONTAL ELLIPSISN interactions facilitate the intramolecular proton transfer (ESIPT) between the different cations which leads to ultra-fast fluorescence through excited state ESIPT. Under sub-gap excitations, the inorganic sub-lattice is responsible for the blue-green emission through the STE mechanism, while the organic cations contribute by an intense red emission.</t>
  </si>
  <si>
    <t>[Msalmi, Rawia; Naili, Houcine] Sfax Univ, Fac Sci Sfax, Dept Chem, Lab Phys Chem Solid State, Sfax, Tunisia; [Elleuch, Slim] Sfax Univ, Fac Sci Sfax, Dept Phys, Lab Appl Phys, Sfax, Tunisia; [Hamdi, Besma] Sfax Univ, Fac Sci Sfax, Dept Chem, Lab Mat Sci &amp; Environm, Sfax, Tunisia; [Abd El-Fattah, Wesam; Ben Hamadi, Naoufel] IMSIU Imam Mohammad Ibn Saud Islamic Univ, Coll Sci, Chem Dept, Riyadh 11623, Saudi Arabia; [Abd El-Fattah, Wesam] Port Said Univ, Fac Sci, Dept Chem, Port Said, Egypt; [Ben Hamadi, Naoufel] Univ Monastir, Fac Sci Monastir, Lab Heterocycl Chem,Nat Prod &amp; React LR11ES39, Team Med Chem &amp; Nat Prod, Ave Environm, Monastir 5019, Tunisia</t>
  </si>
  <si>
    <t>Universite de Sfax; Faculty of Sciences Sfax; Universite de Sfax; Faculty of Sciences Sfax; Hopital Habib Bourguiba; Universite de Sfax; Ecole Nationale dIngenieurs de Sfax (ENIS); Faculty of Sciences Sfax; Imam Mohammad Ibn Saud Islamic University (IMSIU); Egyptian Knowledge Bank (EKB); Port Said University; Universite de Monastir</t>
  </si>
  <si>
    <t>Naili, H (corresponding author), Sfax Univ, Fac Sci Sfax, Dept Chem, Lab Phys Chem Solid State, Sfax, Tunisia.</t>
  </si>
  <si>
    <t>houcine_naili@yahoo.com</t>
  </si>
  <si>
    <t>MAR 31</t>
  </si>
  <si>
    <t>10.1039/d1ra08953f</t>
  </si>
  <si>
    <t>WOS:000778286800001</t>
  </si>
  <si>
    <t>Khan, MA; Alburaih, HA; Noor, NA; Dahshan, A</t>
  </si>
  <si>
    <t>Khan, M. Aslam; Alburaih, H. A.; Noor, N. A.; Dahshan, A.</t>
  </si>
  <si>
    <t>Comprehensive investigation of Opto-electronic and transport properties of Cs2ScAgX6 (X = Cl, Br, I) for solar cells and thermoelectric applications</t>
  </si>
  <si>
    <t>As a possible suitor for application of solar cells and thermoelectric, halide based double perovskites has been developed due to their ecosystem stability, non-toxicity and noticeable performance. In current study, we have explored structural stability and elastic properties of Cs2ScAgX6 (X = I, Cl, Br) in the cubic phase through tolerance factor and Born stability criteria calculations. Further, we present an extensive analysis of optical, electronic and electronic transport characteristics. An indirect semiconducting bandgap in the range of 1.9 eV and 1.55 eV is observed while analyzing electronic band structure and play vital role in solar cells applications. According to their bandgap values, maximal absorption in visible region is perceived, which reduces the bandgap when chlorine is substituted with bromine and iodine. Dielectric constants and other relevant parameters were produced by studying optical characteristics ofCs(2)ScAgX(6). Within the visible region, the maximum absorption of light has been recorded by investigating dielectric constant. Finally, thermoelectric properties are computed using the BoltzTraP package. The value of figure of merit, which is around 0.74 at 300 K, clearly suggests that these materials are also used as potential candidate for thermoelectric devices.</t>
  </si>
  <si>
    <t>[Khan, M. Aslam] Khwaja Fareed Univ Engn &amp; Informat Technol, Dept Phys, Rahim Yar Khan 64200, Pakistan; [Alburaih, H. A.] Princess Nourah Bint Abdulrahman Univ, Coll Sci, Phys Dept, Riyadh 11671, Saudi Arabia; [Noor, N. A.] RIPHAH Int Univ, Dept Phys, Campus Lahore, Lahore 53700, Pakistan; [Dahshan, A.] King Khalid Univ, Dept Phys, Fac Sci, POB 9004, Abha 62217, Saudi Arabia; [Dahshan, A.] Port Said Univ, Fac Sci, Dept Phys, Port Said 42511, Egypt</t>
  </si>
  <si>
    <t>Khwaja Fareed University of Engineering &amp; Information Technology, Pakistan; Princess Nourah bint Abdulrahman University; King Khalid University; Egyptian Knowledge Bank (EKB); Port Said University</t>
  </si>
  <si>
    <t>Alburaih, HA (corresponding author), Princess Nourah Bint Abdulrahman Univ, Coll Sci, Phys Dept, Riyadh 11671, Saudi Arabia.;Noor, NA (corresponding author), RIPHAH Int Univ, Dept Phys, Campus Lahore, Lahore 53700, Pakistan.</t>
  </si>
  <si>
    <t>haalburaih@gmail.com; naveedcssp@gamil.com</t>
  </si>
  <si>
    <t>10.1016/j.solener.2021.07.026</t>
  </si>
  <si>
    <t>WOS:000688237200005</t>
  </si>
  <si>
    <t>Alanazi, MD; Elbaksawi, O; Abofard, AEM; Sayed, K; Ziedan, HA</t>
  </si>
  <si>
    <t>Alanazi, Meshari D.; Elbaksawi, Osama; Abofard, Alaa Eldin M.; Sayed, Khairy; Ziedan, Hamdy A.</t>
  </si>
  <si>
    <t>Current Doubler Rectifier for Arc Welding Machines with a Phase-Shift ZVS Three-Level DC-DC Converter</t>
  </si>
  <si>
    <t>2017 2ND INTERNATIONAL CONFERENCE ON SYSTEM RELIABILITY AND SAFETY (ICSRS)</t>
  </si>
  <si>
    <t>2nd International Conference on System Reliability and Safety (ICSRS)</t>
  </si>
  <si>
    <t>DEC 20-22, 2017</t>
  </si>
  <si>
    <t>Milan, ITALY</t>
  </si>
  <si>
    <t>This paper introduces a 3-level of phase-shift ZVS-PWM with H bridge DC/DC with high power converter at a high-frequency link for arc welding machine. The proposed model has reduced filter size, improved dynamic response and reduced voltage losses on the semiconductor switches. Current doubler circuit is inserted on the secondary side of in a converter, and a high-output current is produced from the secondary-side circuit so, efficiency may be getting better by using current doubler rectifier (CDR). The basics of working the proposed DC/DC converter, test, and analysis are introduced. The power conversion characteristics and power loss analysis are discussed with the marked features. These features create the proposed model suitable for high input current and high voltage applications.</t>
  </si>
  <si>
    <t>[Alanazi, Meshari D.; Elbaksawi, Osama; Ziedan, Hamdy A.] Aljouf Univ, Coll Engn, Sakakah, Saudi Arabia; [Elbaksawi, Osama] Port Said Univ, Fac Engn, Port Fouad, Egypt; [Abofard, Alaa Eldin M.] Alexandria Higher Inst Engn &amp; Technol AIET, Alexandria, Egypt; [Sayed, Khairy] Sohag Univ, Fac Engn, Sohag, Egypt; [Ziedan, Hamdy A.] Assiut Univ, Fac Engn, Asyut, Egypt</t>
  </si>
  <si>
    <t>Al Jouf University; Egyptian Knowledge Bank (EKB); Port Said University; Egyptian Knowledge Bank (EKB); Sohag University; Egyptian Knowledge Bank (EKB); Assiut University</t>
  </si>
  <si>
    <t>Alanazi, MD (corresponding author), Aljouf Univ, Coll Engn, Sakakah, Saudi Arabia.</t>
  </si>
  <si>
    <t>mdalsayer@ju.edu.sa; usama_bak@yahoo.com; alaaabofard@yahoo.com; khairy.fathy@yahoo.com; ziedan092@yahoo.com</t>
  </si>
  <si>
    <t>WOS:000426453100049</t>
  </si>
  <si>
    <t>Rahman, AU; Jamil, A; Khan, S; Ibrar, M; Ullah, I; Ahmad, R; Dahshan, A</t>
  </si>
  <si>
    <t>Rahman, Altaf Ur; Jamil, Asif; Khan, Sajid; Ibrar, Muhammad; Ullah, Imran; Ahmad, Rashid; Dahshan, Alaa</t>
  </si>
  <si>
    <t>First-Principles Computational Exploration of Thermoelectric Properties of Bulk-GaN and Monolayer-GaN</t>
  </si>
  <si>
    <t>We report the electronic and thermoelectric properties of electron- and hole-doped bulk-GaN and monolayer (ML)-GaN crystal structures using density functional theory and Boltzmann transport equations. In addition, we have studied the tuning of the band gap from the bulk to the ML which is expected to improve the thermoelectric properties of the ML-GaN. The negative formation energies show the thermodynamic stability of both bulk-GaN and ML-GaN. At the same time, there is no negative frequency in the phonon spectrum, which shows the dynamic stability of ML-GaN. The GGA (HSE)-calculated electronic band gap is 1.64 eV (3.25 eV), and 2.09 eV (3.85 eV) for the bulk-GaN and ML-GaN, respectively. Using the Phono3py code, it was found that, at room temperature, the kappa(l) of ML-GaN along the [1 0 0] and [0 1 0] directions is 72.877 W/m-K and 20.984 W/m-K, respectively, which is much smaller than the kappa(l) for bulk-GaN. Therefore, the figure-of-merit (ZT) predicted value is as high as 0.78 (0.98) for the electron- (hole-) doped bulk-GaN at room temperature. Furthermore, we established that reducing the dimensionality caused an increase (decrease) of the electronic conductivity (thermal conductivity). As a result, ZT significantly increased to 0.81 (1.19) for the electron- (hole-) doped ML-GaN at 800 K. The ZT &gt; 1 for a material indicates high applicability in thermoelectric device applications.</t>
  </si>
  <si>
    <t>[Rahman, Altaf Ur] Riphah Int Univ, Dept Phys, Lahore, Pakistan; [Jamil, Asif] Khushal Khan Kahattak Univ, Dept Phys, Karak, Kpk, Pakistan; [Khan, Sajid; Ullah, Imran; Ahmad, Rashid] Kohat Univ Sci &amp; Technol, Dept Phys, Kohat, Kpk, Pakistan; [Ibrar, Muhammad] Islamia Coll Peshawar, Dept Phys, Peshawar 25120, Kpk, Pakistan; [Dahshan, Alaa] King Khalid Univ, Fac Sci, Dept Phys, POB 9004, Abha, Saudi Arabia; [Dahshan, Alaa] Port Said Univ, Fac Sci, Dept Phys, Port Said, Egypt</t>
  </si>
  <si>
    <t>Kohat University of Science &amp; Technology; University of Peshawar; King Khalid University; Egyptian Knowledge Bank (EKB); Port Said University</t>
  </si>
  <si>
    <t>SI</t>
  </si>
  <si>
    <t>10.1007/s11664-022-09585-9</t>
  </si>
  <si>
    <t>WOS:000779043500001</t>
  </si>
  <si>
    <t>Mukhtar, MW; Ramzan, M; Rashid, M; Hussain, A; Naz, G; Ciftci, YO; Dahshan, A; Znaidia, S</t>
  </si>
  <si>
    <t>Mukhtar, Muhammad Waqas; Ramzan, M.; Rashid, Muhammad; Hussain, Altaf; Naz, Gul; Ciftci, Yasemin Oztekin; Dahshan, A.; Znaidia, Sami</t>
  </si>
  <si>
    <t>Systematic study of optoelectronic and thermoelectric properties of new lead-free halide double perovskites A(2)KGaI(6)(A = Cs, Rb) for solar cell applications via ab-initio calculations</t>
  </si>
  <si>
    <t>MATERIALS SCIENCE AND ENGINEERING B-ADVANCED FUNCTIONAL SOLID-STATE MATERIALS</t>
  </si>
  <si>
    <t>The variant perovskites are considered novel materials for studying solar cells and other electro-optic applica-tions. Born's stability criteria confirm the mechanical stability, while Poisson coefficient (nu &gt; 0.26) and Pugh ratio (B0/G &gt; 1.75) certify the ductile nature of the compounds by investigating elastic properties. For Cs2KGaI6 and Rb2KGaI6, the computed bandgap is direct 1.81 eV and 1.85 eV, respectively, in terms of exploring the band structures. Their band gaps may capture electromagnetic waves in the visible spectrum, excelling them for solar cell devices. The optical properties have been studied against photon energy (eV) with maximum transition and absorption in the visible region. BoltzTrap code is employed for the thermoelectric properties executed by electrical conductivity, thermal conductivity, power factor, and figure of merit (ZT), which shows a slight variation in the temperature. Hence, the considered lead-free double perovskite compounds offer applications in solar cell devices and p-type semiconducting behavior predictive in transport investigations.</t>
  </si>
  <si>
    <t>[Mukhtar, Muhammad Waqas; Ramzan, M.; Hussain, Altaf; Naz, Gul] Islamia Univ Bahawalpur, Dept Phys, Bahawalpur 63100, Pakistan; [Rashid, Muhammad] Ghazi Univ Dera Ghazi Khan, Dept Phys, Dera Ghazi Khan, Pakistan; [Ciftci, Yasemin Oztekin] Gazi Univ, Sci Fac, Dept Phys, TR-06500 Ankara, Turkey; [Dahshan, A.] King Khalid Univ, Fac Sci, Dept Phys, POB 9004, Abha, Saudi Arabia; [Dahshan, A.] Port Said Univ, Fac Sci, Dept Phys, Port Said, Egypt; [Znaidia, Sami] King Khalid Univ, Coll Sci &amp; Arts Mahayel Asir, Dept Phys, Abha, Saudi Arabia</t>
  </si>
  <si>
    <t>Islamia University of Bahawalpur; Gazi University; King Khalid University; Egyptian Knowledge Bank (EKB); Port Said University; King Khalid University</t>
  </si>
  <si>
    <t>Ramzan, M (corresponding author), Islamia Univ Bahawalpur, Dept Phys, Bahawalpur 63100, Pakistan.;Rashid, M (corresponding author), Ghazi Univ Dera Ghazi Khan, Dept Phys, Dera Ghazi Khan, Pakistan.</t>
  </si>
  <si>
    <t>mr.khawar@iub.edu.pk; mrashid@gudgk.edu.pk</t>
  </si>
  <si>
    <t>10.1016/j.mseb.2022.115957</t>
  </si>
  <si>
    <t>WOS:000860605000002</t>
  </si>
  <si>
    <t>Irfan, M; Azam, S; Dahshan, A; El Bakkali, I; Nouneh, K</t>
  </si>
  <si>
    <t>Irfan, Muhammad; Azam, Sikander; Dahshan, Alaa; El Bakkali, Issam; Nouneh, Khalid</t>
  </si>
  <si>
    <t>First-principles study of opto-electronic and thermoelectric properties of SrCdSnX4 (X=S, Se, Te) alkali metal chalcogenides</t>
  </si>
  <si>
    <t>COMPUTATIONAL CONDENSED MATTER</t>
  </si>
  <si>
    <t>In the present research, chalcogenide materials SrCdSnX4 (X = S, Se, Te) were investigated in terms of electronic, optical, and thermoelectric properties by first-principles calculations based on density functional theory (DFT). The exchange-correlations potential was settled from generalized gradient approximation (GGA) in Perdew, Burke and Ernzerhof (PBE) and modified Becke Johnson (mBJ) approximations within the framework of full-potential linearized augmented plane wave method (FPLAPW). The band structure calculations show the semiconducting nature of materials containing direct bandgaps 3.25 eV, 3.08 eV, and 1.90 eV for SrCdSnX4 (X = S, Se, Te), respectively. The electronic and optical profile of investigated materials exhibits a strong hybridization due to S/Sn/Se/Te-p and Cd/Sr-d orbitals. It is observed that SrCdSnTe4 material shows better absorption in the visible range while the other two materials are good in the ultraviolet region. The optical dispersion analysis of complex dielectric function epsilon(omega), energy loss function L(omega), refractive index n(omega), extinction coefficient k(omega), reflectivity R(omega), and optical conductivity sigma(omega) were also analyzed in the energy range of 0-14 eV. The computed optical results of all investigated materials show an anisotropy polarization of all compounds, making them suitable in optoelectronic device application. The transport properties of chalcogenide compounds were also computed by Post-DFT (Boltztrap) simulation code. The electrical conductivity (sigma/tau), electronic thermal conductivity (kappa e/tau), and Seebeck coefficient (S) of SrCdSnX4 (X = S, Se, Te) observed semiconducting nature due to majority carriers of electrons. The effective masses of electrons and holes were also computed by fitting dispersion curves. These results show that the nature of bands changed from the inflection point at 0.6, from direct to indirect for chalcogenides SrCdSnX4 (X = S, Se, Te).</t>
  </si>
  <si>
    <t>[Irfan, Muhammad] Univ Sargodha, Dept Phys, Sargodha, Punjab, Pakistan; [Azam, Sikander] Riphah Int Univ Islamabad, Fac Engn &amp; Appl Sci, Dept Phys, Islamabad, Pakistan; [Dahshan, Alaa] King Khalid Univ, Dept Phys, Fac Sci, POB 9004, Abha, Saudi Arabia; [Dahshan, Alaa] Port Said Univ, Fac Sci, Dept Phys, Port Said, Egypt; [El Bakkali, Issam; Nouneh, Khalid] Univ Ibn Tofail Kenitra, Fac Sci, Lab Mat Phys &amp; Subatom LPMS, Kenitra, Morocco</t>
  </si>
  <si>
    <t>University of Sargodha; King Khalid University; Egyptian Knowledge Bank (EKB); Port Said University; Ibn Tofail University of Kenitra</t>
  </si>
  <si>
    <t>Nouneh, K (corresponding author), Univ Ibn Tofail Kenitra, Fac Sci, Lab Mat Phys &amp; Subatom LPMS, Kenitra, Morocco.</t>
  </si>
  <si>
    <t>khalid.nouneh@uit.ac.ma</t>
  </si>
  <si>
    <t>e00625</t>
  </si>
  <si>
    <t>10.1016/j.cocom.2021.e00625</t>
  </si>
  <si>
    <t>WOS:000742841400002</t>
  </si>
  <si>
    <t>El-Asfoury, MS; Nasr, MNA; Nakamura, K; Abdel-Moneim, A</t>
  </si>
  <si>
    <t>El-Asfoury, Mohamed S.; Nasr, Mohamed N. A.; Nakamura, Koichi; Abdel-Moneim, Ahmed</t>
  </si>
  <si>
    <t>Enhanced thermoelectric performance of Bi85Sb15-graphene composite by modulation carrier transport and density of state effective mass</t>
  </si>
  <si>
    <t>The Bi-Sb material is regarded as a potential thermoelectric (TE) material for low temperature cooling applications and doping is a commonly used way to modulate the thermoelectric performance of this material. In the present study, graphene (Gr) dopant was introduced into the Bi85Sb15 powder by ball milling and fully densified (Bi85Sb15)(1-x)Gr(x) (x = 0.0, 0.02, 0.1, 0.5, 1.0 wt%) solid composites were prepared by spark plasma sintering. The scanning electron microscopy and transmission electron microscopy reveal that the inclusion of Gr nanosheets refined the structures, and distributed throughout the grain boundaries and the matrix of the solid Bi-Sb composites, which eventually created more coherent and new interfaces and structural deformities in the matrix of the Bi-Sb alloys. The electric conductivity simultaneously enhanced with Seebeck coefficient, attributed to the increase in carrier concentration and density of state effective mass, respectively. The thermal conductivity is surprisingly increased with graphene doping, especially at high temperature. This is in turning enhanced the TE properties of the (Bi85Sb15)(1-x)Gr(x) composites, the highest achieved figure of merit, 0.39 (260 K), is obtained for the sample with 0.5 wt% Gr, which is two times larger than that of the pristine sample, 0.18 (280 K). The improvement in TE properties seems to be promising strategy to be followed up for the potential TE materials with Gr doping. (C) 2018 Elsevier B.V. All rights reserved.</t>
  </si>
  <si>
    <t>[El-Asfoury, Mohamed S.] Port Said Univ, Fac Engn, Dept Prod Engn &amp; Mech Design, Port Said 42523, Egypt; [El-Asfoury, Mohamed S.; Nakamura, Koichi; Abdel-Moneim, Ahmed] Egypt Japan Univ Sci &amp; Technol, Dept Mat Sci &amp; Engn, Alexandria 21934, Egypt; [Nasr, Mohamed N. A.] Alexandria Univ, Dept Mech Engn, Fac Engn, Alexandria, Egypt; [Nasr, Mohamed N. A.] Univ Ontario Inst Technol, Dept Automot Mech &amp; Mfg Engn, Oshawa, ON, Canada; [Nakamura, Koichi] Kyoto Univ, Ctr Promot Interdisciplinary Educ &amp; Res, Kyoto 6158540, Japan</t>
  </si>
  <si>
    <t>Egyptian Knowledge Bank (EKB); Port Said University; Egyptian Knowledge Bank (EKB); Egypt-Japan University of Science &amp; Technology; Egyptian Knowledge Bank (EKB); Alexandria University; Ontario Tech University; Kyoto University</t>
  </si>
  <si>
    <t>El-Asfoury, MS (corresponding author), Port Said Univ, Fac Engn, Dept Prod Engn &amp; Mech Design, Port Said 42523, Egypt.</t>
  </si>
  <si>
    <t>MAY 15</t>
  </si>
  <si>
    <t>10.1016/j.jallcom.2018.02.040</t>
  </si>
  <si>
    <t>WOS:000429163800039</t>
  </si>
  <si>
    <t>Structural and Thermoelectric Properties of Bi85Sb15 Prepared by Non-equal Channel Angular Extrusion</t>
  </si>
  <si>
    <t>We report on the mechanical and transport properties of polycrystalline bulk Bi85Sb15, as a low-temperature thermoelectric material. Bi85Sb15 samples were prepared by mechanical alloying and hot isostatic pressing, followed by sever plastic deformation (SPD). SPD was applied by either equal channel angular extrusion (ECAE) or non-equal channel angular extrusion (NECAE), at two different temperatures (373 K and 423 K). X-ray diffraction and scanning electron microscopy were used to characterize the prepared samples. The transport properties including the electrical conductivity, Seebeck coefficient and thermal conductivity were investigated, and correlated with the microstructure over the temperature range of 160-360 K. NECAE was found to be more effective than ECAE in enhancing bulk density, grain refinement and preferential grain orientation along the extrusion direction, particularly at higher processing temperatures. This is attributed to the better grain alignment and the creation of more intense grain boundaries and dislocation density, which resulted in an enhancement in carrier mobility and phonon scattering and hence a higher Z value. The highest Z value was achieved via NECAE at 423 K, and had a value of 0.39 x 10(-3) K-1 at 250 K, which is 55% higher than that of the hot-pressed sample, 0.22 x 10(-3) K-1 at 270 K. Also, the micro-hardness of the hot-pressed sample increases by at least 20% by SPD processes. Accordingly, optimized SPD can be classified as an effective processing tool for feasible mass production of bulk Bi85Sb15 alloy with better thermoelectric performance.</t>
  </si>
  <si>
    <t>[El-Asfoury, Mohamed S.; Nakamura, Koichi; Abdel-Moneim, Ahmed] Egypt Japan Univ Sci &amp; Technol, Dept Mat Sci &amp; Engn, Alexandria 21934, Egypt; [El-Asfoury, Mohamed S.] Port Said Univ, Fac Engn, Dept Prod &amp; Mech Design, Port Said 42523, Egypt; [Nasr, Mohamed N. A.] Alexandria Univ, Dept Mech Engn, Fac Engn, Alexandria, Egypt; [Nasr, Mohamed N. A.] Univ Ontario Inst Technol, Dept Automot Mech &amp; Mfg Engn, Oshawa, ON, Canada; [Nakamura, Koichi] Kyoto Univ, Ctr Promot Interdisciplinary Educ &amp; Res, Kyoto 6158540, Japan</t>
  </si>
  <si>
    <t>Egyptian Knowledge Bank (EKB); Egypt-Japan University of Science &amp; Technology; Egyptian Knowledge Bank (EKB); Port Said University; Egyptian Knowledge Bank (EKB); Alexandria University; Ontario Tech University; Kyoto University</t>
  </si>
  <si>
    <t>El-Asfoury, MS (corresponding author), Egypt Japan Univ Sci &amp; Technol, Dept Mat Sci &amp; Engn, Alexandria 21934, Egypt.;El-Asfoury, MS (corresponding author), Port Said Univ, Fac Engn, Dept Prod &amp; Mech Design, Port Said 42523, Egypt.</t>
  </si>
  <si>
    <t>mohamed.asfoury@ejust.edu.eg</t>
  </si>
  <si>
    <t>10.1007/s11664-017-5755-7</t>
  </si>
  <si>
    <t>WOS:000418580800028</t>
  </si>
  <si>
    <t>Almasoudi, M; Salah, N; Alshahrie, A; Saeed, A; Aljaghtham, M; Zoromba, MS; Abdel-Aziz, MH; Koumoto, K</t>
  </si>
  <si>
    <t>Almasoudi, M.; Salah, Numan; Alshahrie, Ahmed; Saeed, Abdu; Aljaghtham, Mutabe; Zoromba, M. Sh.; Abdel-Aziz, M. H.; Koumoto, Kunihito</t>
  </si>
  <si>
    <t>High Thermoelectric Power Generation by SWCNT/PPy Core Shell Nanocomposites</t>
  </si>
  <si>
    <t>NANOMATERIALS</t>
  </si>
  <si>
    <t>Polypyrrole (PPy) is a conducting polymer with attractive thermoelectric (TE) properties. It is simple to fabricate and modify its morphology for enhanced electrical conductivity. However, such improvement is still limited to considerably enhancing TE performance. In this case, a single-wall carbon nanotube (SWCNT), which has ultrathin diameters and exhibits semi-metallic electrical conductivity, might be a proper candidate to be combined with PPy as a core shell one-dimensional (1D) nanocomposite for higher TE power generation. In this work, core shell nanocomposites based on SWCNT/PPy were fabricated. Various amounts of pyrrole (Py), which are monomer sources for PPy, were coated on SWCNT, along with methyl orange (MO) as a surfactant and ferric chloride as an initiator. The optimum value of Py for maximum TE performance was determined. The results showed that the SWCNT acted as a core template to direct the self-assembly of PPy and also to further enhance TE performance. The TE power factor, PF, and figure of merit, zT, values of the pure PPy were initially recorded as similar to 1 mu W/mK(2) and 0.0011, respectively. These values were greatly increased to 360 mu W/mK(2) and 0.09 for the optimized core shell nanocomposite sample. The TE power generation characteristics of the fabricated single-leg module of the optimized sample were also investigated and confirmed these findings. This enhancement was attributed to the uniform coating and good interaction between PPy polymer chains and walls of the SWCNT through pi-pi stacking. The significant enhancement in the TE performance of SWCNT/PPy nanocomposite is found to be superior compared to those reported in similar composites, which indicates that this nanocomposite is a suitable and scalable TE material for TE power generation.</t>
  </si>
  <si>
    <t>[Almasoudi, M.; Alshahrie, Ahmed; Saeed, Abdu] King Abdulaziz Univ, Dept Phys, Fac Sci, Jeddah 21589, Saudi Arabia; [Almasoudi, M.] Umm Al Qura Univ, Al Qunfudah Univ Coll, Dept Phys, Mecca 21955, Saudi Arabia; [Salah, Numan] King Abdulaziz Univ, KA CARE Energy Res &amp; Innovat Ctr, Jeddah 21589, Saudi Arabia; [Salah, Numan; Alshahrie, Ahmed; Koumoto, Kunihito] King Abdulaziz Univ, Ctr Nanotechnol, Jeddah 21589, Saudi Arabia; [Aljaghtham, Mutabe] Prince Sattam bin Abdulaziz Univ, Dept Mech Engn, Coll Engn, Al Kharj 16273, Saudi Arabia; [Zoromba, M. Sh.; Abdel-Aziz, M. H.] King Abdulaziz Univ, Dept Chem &amp; Mat Engn, Rabigh 21911, Saudi Arabia; [Zoromba, M. Sh.] Port Said Univ, Dept Chem, Fac Sci, Port Said 42521, Egypt; [Abdel-Aziz, M. H.] Alexandria Univ, Dept Chem Engn, Fac Engn, Alexandria 5424041, Egypt; [Koumoto, Kunihito] Nagoya Ind Sci Res Inst, Nagoya, Aichi 4640819, Japan</t>
  </si>
  <si>
    <t>King Abdulaziz University; Umm Al Qura University; King Abdulaziz University; King Abdulaziz University; Prince Sattam Bin Abdulaziz University; King Abdulaziz University; Egyptian Knowledge Bank (EKB); Port Said University; Egyptian Knowledge Bank (EKB); Alexandria University</t>
  </si>
  <si>
    <t>Salah, N (corresponding author), King Abdulaziz Univ, KA CARE Energy Res &amp; Innovat Ctr, Jeddah 21589, Saudi Arabia.;Salah, N (corresponding author), King Abdulaziz Univ, Ctr Nanotechnol, Jeddah 21589, Saudi Arabia.</t>
  </si>
  <si>
    <t>malmasoudi0020@stu.kau.edu.sa; nsalah@kau.edu.sa; aalshahri@kau.edu.sa; abdusaeed79@hotmail.com; m.aljaghtham@psau.edu.sa; mzoromba@kau.edu.sa; mhmossa@kau.edu.sa; g44233a@cc.nagoya-u.ac.jp</t>
  </si>
  <si>
    <t>10.3390/nano12152582</t>
  </si>
  <si>
    <t>WOS:000839891100001</t>
  </si>
  <si>
    <t>Sohail, A; Aldaghfag, SA; Butt, MK; Zahid, M; Yaseen, M; Iqbal, J; Misbah; Ishfaq, M; Dahshan, A</t>
  </si>
  <si>
    <t>Sohail, A.; Aldaghfag, S. A.; Butt, M. K.; Zahid, M.; Yaseen, M.; Iqbal, J.; Misbah; Ishfaq, M.; Dahshan, A.</t>
  </si>
  <si>
    <t>Half metallic ferromagnetism and optoelectronic characteristics of V doped BaTiO(3)compound: a DFT study</t>
  </si>
  <si>
    <t>JOURNAL OF OVONIC RESEARCH</t>
  </si>
  <si>
    <t>The effect of vanadium (V) doping with various concentrations (x = 12.50%, 25%, 50%, 75%) on the physical properties of BaTiO3 perovskite is examined using the spin polarized theory.The electronic band structure (BS) for both states reveal that all Ba0.875V0.125TiO3, Ba0.75V0.25TiO3,Ba0.5V0.5TiO3 and Ba0.25V0.75TiO3 compounds are half-metallic ferromagnetic (HMF) materials. The results showed that V play a significant role in the HMF behavior of Ba(1-x)V(x)TiO(3)compound. In addition, the magnetic characteristics confirm the integer values of magnetic moment of all mentioned compounds. In optical properties, reflectivity R (omega), optical absorption alpha (omega), dielectric function. (omega), extinction coefficient k (omega), and refractive index n (omega) are also calculated. The complete set of optical parameters suggests the use of mentioned material in the visible-ultra violet optoelectronics devices. Based on the half metallic (HM) results of V doped BaTiO3 is capable for spintronics applications.</t>
  </si>
  <si>
    <t>[Sohail, A.; Butt, M. K.; Yaseen, M.; Ishfaq, M.] Univ Agr Faisalabad, Dept Phys, Spin Optoelect &amp; Ferro Thermoelect SOFT Mat &amp; Dev, Faisalabad 38040, Pakistan; [Aldaghfag, S. A.] Princess Nourah bint Abdulrahman Univ PNU, Coll Sci, Dept Phys, Riyadh 11671, Saudi Arabia; [Zahid, M.; Iqbal, J.; Misbah] Univ Agr Faisalabad, Dept Chem, Faisalabad 38040, Pakistan; [Dahshan, A.] King Khalid Univ, Dept Phys, Fac Sci, POB 9004, Abha, Saudi Arabia; [Dahshan, A.] Port Said Univ, Fac Sci, Dept Phys, Port Said, Egypt</t>
  </si>
  <si>
    <t>University of Agriculture Faisalabad; Princess Nourah bint Abdulrahman University; University of Agriculture Faisalabad; King Khalid University; Egyptian Knowledge Bank (EKB); Port Said University</t>
  </si>
  <si>
    <t>Yaseen, M (corresponding author), Univ Agr Faisalabad, Dept Phys, Spin Optoelect &amp; Ferro Thermoelect SOFT Mat &amp; Dev, Faisalabad 38040, Pakistan.</t>
  </si>
  <si>
    <t>m.yaseen@uaf.edu..pk</t>
  </si>
  <si>
    <t>SEP-OCT</t>
  </si>
  <si>
    <t>WOS:000718015800001</t>
  </si>
  <si>
    <t>Khan, R; Rahman, KU; Zhang, QM; Rahman, AU; Azam, S; Dahshan, A</t>
  </si>
  <si>
    <t>Khan, Rashid; Rahman, Kaleem Ur; Zhang, Qingmin; Rahman, Altaf Ur; Azam, Sikander; Dahshan, Alaa</t>
  </si>
  <si>
    <t>The effect of substitutional doping of Yb2+ on structural, electronic, and optical properties of CsCaX (3) (X: Cl, Br, I) phosphors: a first-principles study</t>
  </si>
  <si>
    <t>JOURNAL OF PHYSICS-CONDENSED MATTER</t>
  </si>
  <si>
    <t>Using first-principles calculations, the effects of Yb2+ substitutional doping on structural, electronic, and optical properties of a series of perovskite compounds CsCaX (3) (X: Cl, Br, I), have been investigated. We employed generalized gradient approximation (GGA) and HSE hybrid functional to study the electronic and optical properties. A series of pristine CsCaX (3) (X: Cl, Br, I) is characterized as a non-magnetic insulator with indirect bandgap perovskite materials. These phosphor materials are suitable candidates for doping with lanthanide series elements to tune their electronic bandgaps according to our requirements because of their wide bandgaps. The calculated electronic bandgaps of CsCaX (3) (X: Cl, Br, I) are 3.7 eV (GGA) and 4.5 eV (HSE) for CsCaI3, 4.5 eV (GGA) and 5.3 eV (HSE) for CsCaBr3, and 5.4 eV (GGA) and 6.4 eV (HSE) for CsCaCl3. According to formation energies, the Yb2+ doped at the Ca-site is thermodynamically more stable as compared to all possible atomic sites. The electronic band structures show that the Yb2+ doping induces defective states within the bandgaps of pristine CsCaX (3) (X: Cl, Br, I). As a result, the Yb2+ doped CsCaX (3) (X: Cl, Br, I) become the direct bandgap semiconductors. The defective states above the valence band maximum are produced due to the f-orbital of the Yb atom. The impurity states near the conduction band minimum are induced due to the major contribution of d-orbital of the Yb atom and the minor contribution of s-orbital of the Cs atom. The real and imaginary parts of the dielectric function, optical reflectivity, electron energy loss spectrum, extinction coefficient, and refractive index of pristine and Yb2+ doped CsCaX (3) (X: Cl, Br, I) were studied. The optical dispersion results of dielectric susceptibility closely match their relevant electronic structure and align with previously reported theoretical and experimental data. We conclude that the Yb2+ doped CsCaX (3) (X: Cl, Br, I) are appealing candidates for optoelectronic devices.</t>
  </si>
  <si>
    <t>[Khan, Rashid; Zhang, Qingmin] Xian Jiaotong Univ XJTU, Sch Energy &amp; Power Engn, 28 Xianning W Rd, Xian 710049, Peoples R China; [Rahman, Kaleem Ur] Quaid I Azam Univ, Dept Phys, Islamabad, Pakistan; [Rahman, Altaf Ur] Riphah Int Univ, Dept Phys, Lahore, Pakistan; [Azam, Sikander] Riphah Int Univ, Dept Phys, Islamabad, Pakistan; [Dahshan, Alaa] King Khalid Univ, Fac Sci, Dept Phys, POB 9004, Abha, Saudi Arabia; [Dahshan, Alaa] Port Said Univ, Dept Phys, Fac Sci, Port Said, Egypt</t>
  </si>
  <si>
    <t>Xi'an Jiaotong University; Quaid I Azam University; King Khalid University; Egyptian Knowledge Bank (EKB); Port Said University</t>
  </si>
  <si>
    <t>Zhang, QM (corresponding author), Xian Jiaotong Univ XJTU, Sch Energy &amp; Power Engn, 28 Xianning W Rd, Xian 710049, Peoples R China.</t>
  </si>
  <si>
    <t>altaf.urrahman@riphah.edu.pk; zhangqingmin@mail.xjtu.edu.cn</t>
  </si>
  <si>
    <t>FEB 9</t>
  </si>
  <si>
    <t>10.1088/1361-648X/ac3583</t>
  </si>
  <si>
    <t>WOS:000722021300001</t>
  </si>
  <si>
    <t>Elgarahy, AM; Hammad, A; El-Sherif, DM; Abouzid, M; Gaballah, MS; Elwakeel, KZ</t>
  </si>
  <si>
    <t>Elgarahy, Ahmed M.; Hammad, Ahmed; El-Sherif, Dina M.; Abouzid, Mohamed; Gaballah, Mohamed S.; Elwakeel, Khalid Z.</t>
  </si>
  <si>
    <t>Thermochemical conversion strategies of biomass to biofuels, techno-economic and bibliometric analysis: A conceptual review</t>
  </si>
  <si>
    <t>JOURNAL OF ENVIRONMENTAL CHEMICAL ENGINEERING</t>
  </si>
  <si>
    <t>Directly, the utilization of petroleum-based fuels for energy supply in numerous applications has led to their depletion accompanied by an increase of global warming to the atmosphere. Hence, the paramount need for exploring new renewable energy sources has become in demand. Believing in the concepts of sustainable development to overcome these issues, the immense waste biomass has been recognized as a promising, clean and viable solution for future energy and fuels. In this regard, this review concisely presents the latest cutting-edge of different integrated refining strategies for the conversion of biomass to valuable liquid fuels (BTL) to reduce the dependency on conventional fuels. Economic insights for the production of biofuels have been distinctively assessed. From the economic point of view, thermochemical conversion methods of biomass to fuel are considered as promising integrated approaches because of their flexibility towards various types of biomasses and their efficiency to produce valuable products such as viable fuels, heat, and electricity. Bibliometric mapping has been thoroughly conducted to identify the latest literature studies within (bioenergy/biofuel) field. Dynamically, future efforts in the biomass management sector are also advised for producing green liquid fuels to meet the global energy demand through large commercial scales.</t>
  </si>
  <si>
    <t>[Elgarahy, Ahmed M.] Egyptian Propylene &amp; Polypropylene Co EPPC, Port Said, Egypt; [Elgarahy, Ahmed M.; Elwakeel, Khalid Z.] Port Said Univ, Dept Environm Sci, Fac Sci, Port Said, Egypt; [Hammad, Ahmed] Port Said Univ, Dept Chem Engn, Fac Engn, Port Said, Egypt; [El-Sherif, Dina M.; Gaballah, Mohamed S.] NIOF, Cairo, Egypt; [Abouzid, Mohamed] Poznan Univ Med Sci, Dept Phys Pharm &amp; Pharmacokinet, 6 Swiecickiego St, PL-60781 Poznan, Poland; [Gaballah, Mohamed S.] China Agr Univ, Minist Agr, Key Lab Clean Renewable Energy Utilizat Technol, Coll Engn, Beijing 100083, Peoples R China; [Elwakeel, Khalid Z.] Univ Jeddah, Dept Chem, Coll Sci, Jeddah, Saudi Arabia</t>
  </si>
  <si>
    <t>Egyptian Knowledge Bank (EKB); Port Said University; Egyptian Knowledge Bank (EKB); Port Said University; Egyptian Knowledge Bank (EKB); National Institute of Oceanography &amp; Fisheries (NIOF); Poznan University of Medical Sciences; China Agricultural University; Ministry of Agriculture &amp; Rural Affairs; University of Jeddah</t>
  </si>
  <si>
    <t>Elgarahy, AM (corresponding author), Egyptian Propylene &amp; Polypropylene Co EPPC, Port Said, Egypt.;Elwakeel, KZ (corresponding author), Port Said Univ, Dept Environm Sci, Fac Sci, Port Said, Egypt.;Hammad, A (corresponding author), Port Said Univ, Dept Chem Engn, Fac Engn, Port Said, Egypt.;El-Sherif, DM; Gaballah, MS (corresponding author), NIOF, Cairo, Egypt.;Abouzid, M (corresponding author), Poznan Univ Med Sci, Dept Phys Pharm &amp; Pharmacokinet, 6 Swiecickiego St, PL-60781 Poznan, Poland.</t>
  </si>
  <si>
    <t>ahmedgarahy88@yahoo.com; ahmedelmohamady@eng.psu.edu.eg; dina.moh55@yahoo.com; mabouzid@outlook.com; Saadga22@gmail.com; kelwkeel@uj.edu.sa</t>
  </si>
  <si>
    <t>10.1016/j.jece.2021.106503</t>
  </si>
  <si>
    <t>WOS:000711641900004</t>
  </si>
  <si>
    <t>Hegazy, HH; Dahshan, A; Aly, KA</t>
  </si>
  <si>
    <t>Hegazy, H. H.; Dahshan, A.; Aly, K. A.</t>
  </si>
  <si>
    <t>Effect of copper addition on the thermoelectric power factor and electrical conductivity of As-Se-Sb-Cu thin films</t>
  </si>
  <si>
    <t>MATERIALS RESEARCH EXPRESS</t>
  </si>
  <si>
    <t>Chalcogenides provide features like Seebeck coefficient (S), low thermal conductivity coupled with high electrical conductivity; hence they have been identified as one of the best sources for thermoelectric (TE) materials. This research presents an interest in p-type Cu doped As30Se55Sb15-xCux(2.5 &lt;= x &lt;= 10 at%) films fabricated by thermal evaporation from bulk glasses. Cu addition acts as donors to improve the electron concentration for increasing the electrical conductivity over the entire temperature range significantly. Thermoelectric behavior within the temperature ranges of 300 to 420 K has been studied. Additional electrical properties have also been expounded where, for example, it was observed that the addition of Cu content led to an increase in dc electrical conductivity (sigma) with a subsequent decrease in activation energy (Delta E). The positive values of the Seebeck coefficient in the entire temperature range indicate p-type semiconductor behavior. As well, from the measured values of S and sigma, the carrier concentration (n) was obtained. There was a decrease in Delta E attained from the S associated with an increase in the power factor (P) with increasing the Cu content. The power factor (P) is seen to be very crucial since it is an essential thermoelectric parameter.</t>
  </si>
  <si>
    <t>[Hegazy, H. H.; Dahshan, A.] King Khalid Univ, Dept Phys, Fac Sci, POB 9004, Abha, Saudi Arabia; [Hegazy, H. H.; Aly, K. A.] Al Azhar Univ, Dept Phys, Fac Sci, Assiut 71524, Egypt; [Dahshan, A.] Port Said Univ, Dept Phys, Fac Sci, Port Said, Egypt; [Aly, K. A.] Jeddah Univ, Fac Sci &amp; Arts, Dept Phys, Jeddah, Saudi Arabia</t>
  </si>
  <si>
    <t>King Khalid University; Egyptian Knowledge Bank (EKB); Al Azhar University; Assiut University; Egyptian Knowledge Bank (EKB); Port Said University; University of Jeddah</t>
  </si>
  <si>
    <t>Hegazy, HH (corresponding author), King Khalid Univ, Dept Phys, Fac Sci, POB 9004, Abha, Saudi Arabia.;Hegazy, HH (corresponding author), Al Azhar Univ, Dept Phys, Fac Sci, Assiut 71524, Egypt.</t>
  </si>
  <si>
    <t>hhegazy@kku.edu.sa</t>
  </si>
  <si>
    <t>10.1088/2053-1591/ab1efc</t>
  </si>
  <si>
    <t>WOS:000468342900001</t>
  </si>
  <si>
    <t>Sarfraz, S; Aldaghfag, SA; Butt, MK; Yaseen, M; Zahid, M; Dahshan, A</t>
  </si>
  <si>
    <t>Sarfraz, Sidra; Aldaghfag, Shatha A.; Butt, Mehwish K.; Yaseen, Muhammad; Zahid, Muhammad; Dahshan, A.</t>
  </si>
  <si>
    <t>Physical properties of KTaO3 compound for optoelectronic and thermoelectric applications: A DFT study</t>
  </si>
  <si>
    <t>MATERIALS SCIENCE IN SEMICONDUCTOR PROCESSING</t>
  </si>
  <si>
    <t>The structural, electronic, optical and thermoelectric (TE) characteristics of cubic KTaO3 pervoskite are investigated at 0, 40, 80 and 150 GPa pressures by employing the full potential linearized augmented plane waves (FP-LAPW) scheme. The applied pressure has been found tailoring the characteristics of band gap (E-g) from indirect to direct at 150 GPa. A significant increase in the E-g has also been observed with rise of pressure. Moreover, In optical characteristics, the largest values of alpha(omega) are achieved in the ultraviolet range at 6.11, 7.22, and 7.99 eV for 0, 40, 80, correspondingly. The static values of refractive index n(0) are obtained as 2.31 (at 0 GPa), 2.29 (at 40 GPa), 2.25 (at 80 GPa) and 2.23 eV (at 150 GPa). Meanwhile, the BoltzTraP code is used to figure out the thermoelectric (TE) characteristics. Results indicated that power factor (PF) reached to its greatest value of 11 x 10(12) W/K-2.cm.s at 80 GPa. At all pressures, the value of seebeck coefficient (S) is increases with temperature and gained a maximum value of 175 (mu V/K) at 150 GPa and 800 K. The outcomes recommend the application of KTaO3 compound for optoelectronic and TE gadgets.</t>
  </si>
  <si>
    <t>[Sarfraz, Sidra; Butt, Mehwish K.; Yaseen, Muhammad] Univ Agr Faisalabad, Dept Phys, Spin Optoelect &amp; Ferro Thermoelectr SOFT Mat &amp; Dev, Faisalabad 38040, Pakistan; [Aldaghfag, Shatha A.] Princess Nourah bint Abdulrahman Univ, Coll Sci, Dept Phys, POB 84428, Riyadh 11671, Saudi Arabia; [Zahid, Muhammad] Univ Agr Faisalabad, Dept Chem, Faisalabad 38040, Pakistan; [Dahshan, A.] King Khalid Univ, Fac Sci, Dept Phys, POB 9004, Abha, Saudi Arabia; [Dahshan, A.] Port Said Univ, Fac Sci, Dept Phys, Port Said, Egypt</t>
  </si>
  <si>
    <t>Yaseen, M (corresponding author), Univ Agr Faisalabad, Dept Phys, Spin Optoelect &amp; Ferro Thermoelectr SOFT Mat &amp; Dev, Faisalabad 38040, Pakistan.</t>
  </si>
  <si>
    <t>myaseen_taha@yahoo.com</t>
  </si>
  <si>
    <t>10.1016/j.mssp.2022.106811</t>
  </si>
  <si>
    <t>WOS:000807995200002</t>
  </si>
  <si>
    <t>Almasoudi, M; Zoromba, MS; Abdel-Aziz, MH; Bassyouni, M; Alshahrie, A; Abusorrah, AM; Salah, N</t>
  </si>
  <si>
    <t>Almasoudi, M.; Zoromba, M. Sh.; Abdel-Aziz, M. H.; Bassyouni, M.; Alshahrie, Ahmed; Abusorrah, Abdullah M.; Salah, Numan</t>
  </si>
  <si>
    <t>Optimization preparation of one-dimensional polypyrrole nanotubes for enhanced thermoelectric performance</t>
  </si>
  <si>
    <t>POLYMER</t>
  </si>
  <si>
    <t>Conducting polymers with a one-dimensional (1D) morphology have a notable advantage for applications as thermoelectric (TE) materials. Compared to globular structures, such polymers can improve the electrical conductivity. The use of a proper organic compound to form a self-degraded template at the optimum concentration might be the key step in producing 1D conducting polymers with enhanced TE properties. In this work, polypyrrole (PPy) with a nanotubular morphology was synthesized in the presence of methyl orange (MO) used as a template. The effect of the MO concentration on the structural and TE properties of PPy was investigated in detail. The results obtained showed that the use of smaller amounts of MO led to the formation of a mixture of PPy nanotubes and a small amount of nanoparticles, while larger amounts of MO produced nanotubes/nanostrips. The intermediate MO values produced perfect PPy nanotubes with rectangular cavities. The optimum value of MO for maximum TE performance was determined. At room temperature (RT), the power factor was recorded as 0.75 mu W/m center dot k2. This value was increased to 1 mu W/m k2 by heating the sample to 383 K. The RT thermal conductivity of the produced PPy nanotubes was found to vary within the range of 0.033-0.25 W/mK depending on the amount of MO and, hence, the particle morphology. These results showed significant improvement in the figure of merit, zT, and, overall, considerable enhancement in the TE performance of PPy nanotubes, which is superior to that reported thus far.</t>
  </si>
  <si>
    <t>[Almasoudi, M.; Alshahrie, Ahmed] King Abdulaziz Univ, Fac Sci, Dept Phys, Jeddah 21589, Saudi Arabia; [Almasoudi, M.; Alshahrie, Ahmed; Salah, Numan] King Abdulaziz Univ, Ctr Nanotechnol, Jeddah 21589, Saudi Arabia; [Almasoudi, M.] Umm Al Qura Univ, Al Qunfudah Univ Coll, Dept Phys, Mecca 21955, Saudi Arabia; [Zoromba, M. Sh.; Abdel-Aziz, M. H.] King Abdulaziz Univ, Dept Chem &amp; Mat Engn, Rabigh 21911, Saudi Arabia; [Zoromba, M. Sh.] Port Said Univ, Fac Sci, Dept Chem, Port Said 42521, Egypt; [Abdel-Aziz, M. H.] Alexandria Univ, Fac Engn, Dept Chem Engn, Alexandria, Egypt; [Bassyouni, M.] Port Said Univ, Fac Engn, Dept Chem Engn, Port Fouad 42511, Egypt; [Bassyouni, M.] Univ Sci &amp; Technol, Mat Sci Program, Zewail City Sci &amp; Technol, Giza 12578, Egypt; [Abusorrah, Abdullah M.] King Abdulaziz Univ, KA CARE Energy Res &amp; Innovat Ctr, Ctr Res Excellence Renewable Energy &amp; Power Syst, Dept Elect &amp; Comp Engn,Fac Engn, Jeddah 21589, Saudi Arabia</t>
  </si>
  <si>
    <t>King Abdulaziz University; King Abdulaziz University; Umm Al Qura University; King Abdulaziz University; Egyptian Knowledge Bank (EKB); Port Said University; Egyptian Knowledge Bank (EKB); Alexandria University; Egyptian Knowledge Bank (EKB); Port Said University; Egyptian Knowledge Bank (EKB); Misr University for Science &amp; Technology; Zewail City of Science &amp; Technology; King Abdulaziz University</t>
  </si>
  <si>
    <t>Salah, N (corresponding author), King Abdulaziz Univ, Ctr Nanotechnol, Jeddah 21589, Saudi Arabia.</t>
  </si>
  <si>
    <t>nsalah@kau.edu.sa</t>
  </si>
  <si>
    <t>JUL 16</t>
  </si>
  <si>
    <t>10.1016/j.polymer.2021.123950</t>
  </si>
  <si>
    <t>WOS:000672562200004</t>
  </si>
  <si>
    <t>Osman, AI; Mehta, N; Elgarahy, AM; Hefny, M; Al-Hinai, A; Al-Muhtaseb, AH; Rooney, DW</t>
  </si>
  <si>
    <t>Osman, Ahmed I.; Mehta, Neha; Elgarahy, Ahmed M.; Hefny, Mahmoud; Al-Hinai, Amer; Al-Muhtaseb, Ala'a H.; Rooney, David W.</t>
  </si>
  <si>
    <t>Hydrogen production, storage, utilisation and environmental impacts: a review</t>
  </si>
  <si>
    <t>Dihydrogen (H-2), commonly named 'hydrogen', is increasingly recognised as a clean and reliable energy vector for decarbonisation and defossilisation by various sectors. The global hydrogen demand is projected to increase from 70 million tonnes in 2019 to 120 million tonnes by 2024. Hydrogen development should also meet the seventh goal of 'affordable and clean energy' of the United Nations. Here we review hydrogen production and life cycle analysis, hydrogen geological storage and hydrogen utilisation. Hydrogen is produced by water electrolysis, steam methane reforming, methane pyrolysis and coal gasification. We compare the environmental impact of hydrogen production routes by life cycle analysis. Hydrogen is used in power systems, transportation, hydrocarbon and ammonia production, and metallugical industries. Overall, combining electrolysis-generated hydrogen with hydrogen storage in underground porous media such as geological reservoirs and salt caverns is well suited for shifting excess off-peak energy to meet dispatchable on-peak demand.</t>
  </si>
  <si>
    <t>[Osman, Ahmed I.; Mehta, Neha; Rooney, David W.] Queens Univ Belfast, Sch Chem &amp; Chem Engn, Belfast BT9 5AG, Antrim, North Ireland; [Mehta, Neha] Queens Univ Belfast, Ctr Adv Sustainable Energy, David Keir Bldg,Stranmillis Rd, Belfast BT9 5AG, Antrim, North Ireland; [Elgarahy, Ahmed M.] Port Said Univ, Dept Environm Sci, Fac Sci, Port Said, Egypt; [Elgarahy, Ahmed M.] Egyptian Propylene &amp; Polypropylene Co EPPC, Port Said, Egypt; [Hefny, Mahmoud] Swiss Fed Inst Technol, Dept Earth Sci Geothermal Energy &amp; Geofluids, Zurich, Switzerland; [Hefny, Mahmoud] South Valley Univ, Dept Geol, Qena, Egypt; [Al-Hinai, Amer] Sultan Qaboos Univ, Dept Elect &amp; Comp Engn, Coll Engn, Muscat, Oman; [Al-Muhtaseb, Ala'a H.] Sultan Qaboos Univ, Dept Petr &amp; Chem Engn, Coll Engn, Muscat, Oman</t>
  </si>
  <si>
    <t>Queens University Belfast; Queens University Belfast; Egyptian Knowledge Bank (EKB); Port Said University; Swiss Federal Institutes of Technology Domain; ETH Zurich; Egyptian Knowledge Bank (EKB); South Valley University Egypt; Sultan Qaboos University; Sultan Qaboos University</t>
  </si>
  <si>
    <t>Osman, AI (corresponding author), Queens Univ Belfast, Sch Chem &amp; Chem Engn, Belfast BT9 5AG, Antrim, North Ireland.;Al-Hinai, A (corresponding author), Sultan Qaboos Univ, Dept Elect &amp; Comp Engn, Coll Engn, Muscat, Oman.;Al-Muhtaseb, AH (corresponding author), Sultan Qaboos Univ, Dept Petr &amp; Chem Engn, Coll Engn, Muscat, Oman.</t>
  </si>
  <si>
    <t>10.1007/s10311-021-01322-8</t>
  </si>
  <si>
    <t>WOS:000705749000001</t>
  </si>
  <si>
    <t>Liu, GH; Du, HB; Sailikebuli, X; Meng, YH; Liu, YW; Wang, HS; Zhang, JL; Wang, BN; Saad, MG; Li, J; Wang, WJ</t>
  </si>
  <si>
    <t>Liu, Guohua; Du, Hongbiao; Sailikebuli, Xiaerbati; Meng, Yanghao; Liu, Yanwei; Wang, Huansheng; Zhang, Jinglai; Wang, Bonan; Saad, Marwa Gamal; Li, Jie; Wang, Wenjia</t>
  </si>
  <si>
    <t>Evaluation of Storage Stability for Biocrude Derived from Hydrothermal Liquefaction of Microalgae</t>
  </si>
  <si>
    <t>ENERGY &amp; FUELS</t>
  </si>
  <si>
    <t>The instability of hydrothermal liquefaction (HTL) biocrude has impeded the broader utilization of fuel and chemical feedstock. In this paper, we investigated the storage stability of biocrude produced from HTL of microalgae. The biocrude showed good stability in phase homogeneity and water content, whereas the viscosity and average molecular weight increased by 48.4 and 41.9%, respectively, after storing for 12 months. Thermogravimetric analysis (TGA) and asphaltene content analysis indicated more high-boiling-point fraction, and asphaltene fraction appeared in biocrude during storage. Further elemental analysis and increased total acid numbers (TANs) demonstrated that oxidization acidiccompound-forming reactions occurred, and the gas chromatography-mass spectrometry (GC-MS) results evidenced this guess. However, the mechanism of biocrude storage instability still needs further analysis. The current biocrude assuredly requires stabilization refining for future applications.</t>
  </si>
  <si>
    <t>[Liu, Guohua; Du, Hongbiao; Sailikebuli, Xiaerbati; Meng, Yanghao; Liu, Yanwei; Zhang, Jinglai; Li, Jie; Wang, Wenjia] Renmin Univ China, Sch Environm &amp; Nat Resources, Beijing 100872, Peoples R China; [Wang, Huansheng] Beijing Univ Chem Technol, Beijing 100872, Peoples R China; [Wang, Bonan; Wang, Wenjia] Univ Utah, Dept Chem Engn, Salt Lake City, UT 84112 USA; [Saad, Marwa Gamal] Washington State Univ, Voiland Coll Engn &amp; Architecture, Violand Sch Chem Engn &amp; Bioengn, Pullman, WA 99164 USA; [Saad, Marwa Gamal] Port Said Univ, Fac Sci, Dept Bot, Port Said 42521, Egypt</t>
  </si>
  <si>
    <t>Renmin University of China; Beijing University of Chemical Technology; Utah System of Higher Education; University of Utah; Washington State University; Egyptian Knowledge Bank (EKB); Port Said University</t>
  </si>
  <si>
    <t>Li, J; Wang, WJ (corresponding author), Renmin Univ China, Sch Environm &amp; Nat Resources, Beijing 100872, Peoples R China.;Wang, WJ (corresponding author), Univ Utah, Dept Chem Engn, Salt Lake City, UT 84112 USA.</t>
  </si>
  <si>
    <t>lijie@ruc.edu.cn; wenjia.wang@utah.edu</t>
  </si>
  <si>
    <t>10.1021/acs.energyfuels.1c01386</t>
  </si>
  <si>
    <t>WOS:000670646600021</t>
  </si>
  <si>
    <t>Ferjani, H; Bechaieb, R; Abd El-Fattah, W; Fettouhi, M</t>
  </si>
  <si>
    <t>Ferjani, Hela; Bechaieb, Rim; Abd El-Fattah, Wesam; Fettouhi, Mohammed</t>
  </si>
  <si>
    <t>Broad-band luminescence involving fluconazole antifungal drug in a lead-free bismuth iodide perovskite: Combined experimental and computational insights</t>
  </si>
  <si>
    <t>SPECTROCHIMICA ACTA PART A-MOLECULAR AND BIOMOLECULAR SPECTROSCOPY</t>
  </si>
  <si>
    <t>The synthesis and characterization of a lead-free perovskite-type material, (C13H14N6F2O)(2)Bi2I10 is reported. It exhibits a zero-dimensional (0D) Bi2I104- octahedral unit, surrounded by a flexible tripodal antifungal ligand (H2Fluconazole)(2+). The several intermolecular interactions of the independent cation and the bismuth iodide octahedra were tested via the Hirshfeld surface analysis. The detailed interpretation of the vibrational modes was carried out. The band gap (Eg) of 2.10 eV agrees with the theoretical values. Upon photoexcitation, the crystals exhibit a broadband green emission peaked at 534 nm, which originates from electronic transitions within the inorganic cluster [Bi2I10](4-). The theoretical calculations were carried out using DFT and TD-DFT methods to appraise the molecular geometry, vibrational spectra, electronic absorption spectra, frontier molecular orbitals (FOMs) and global reactivity descriptors. Calculations reveal that the energy gap (Eg) and other chemical reactivity descriptors are primarily linked to the inorganic anion and the triazoliumrings (A and B) of the organic cation reflecting their importance in the activity and the antioxidant ability of the molecule. (C) 2020 Elsevier B.V. All rights reserved.</t>
  </si>
  <si>
    <t>[Ferjani, Hela; Abd El-Fattah, Wesam] IMSIU Imam Mohammad Ibn Saud Islamic Univ, Coll Sci, Chem Dept, Riyadh 11623, Saudi Arabia; [Bechaieb, Rim] Univ Tunis El Manar, Fac Sci Tunis, Dept Chim, Select Organ &amp; Heterocycl Synth Biol Act Evaluat, Tunis 2092, Tunisia; [Bechaieb, Rim] UPMC Univ Paris 06, Lab Chim Theor, Sorbonne Univ, UMR 7616, F-75005 Paris, France; [Fettouhi, Mohammed] King Fahd Univ Petr &amp; Minerals, Dept Chem, Dhahran 31261, Saudi Arabia; [Abd El-Fattah, Wesam] Portsaid Univ, Fac Sci, Chem Dept, Port Said, Egypt</t>
  </si>
  <si>
    <t>Imam Mohammad Ibn Saud Islamic University (IMSIU); Universite de Tunis-El-Manar; Faculte des Sciences de Tunis (FST); Centre National de la Recherche Scientifique (CNRS); CNRS - Institute of Chemistry (INC); UDICE-French Research Universities; Sorbonne Universite; King Fahd University of Petroleum &amp; Minerals; Egyptian Knowledge Bank (EKB); Port Said University</t>
  </si>
  <si>
    <t>Ferjani, H (corresponding author), IMSIU Imam Mohammad Ibn Saud Islamic Univ, Coll Sci, Chem Dept, Riyadh 11623, Saudi Arabia.</t>
  </si>
  <si>
    <t>hhferjani@imamu.edu.sa</t>
  </si>
  <si>
    <t>10.1016/j.saa.2020.118354</t>
  </si>
  <si>
    <t>WOS:000539257200012</t>
  </si>
  <si>
    <t>Baghdadi, N; Zoromba, MS; Abdel-Aziz, MH; Al-Hossainy, AF; Bassyouni, M; Salah, N</t>
  </si>
  <si>
    <t>Baghdadi, Neazar; Zoromba, M. Sh.; Abdel-Aziz, M. H.; Al-Hossainy, A. F.; Bassyouni, M.; Salah, Numan</t>
  </si>
  <si>
    <t>One-Dimensional Nanocomposites Based on Polypyrrole-Carbon Nanotubes and Their Thermoelectric Performance</t>
  </si>
  <si>
    <t>Conducting polymers have attracted significant attention due to their easy fabrication, morphology modification, and their electrical properties. Amongst them, polypyrrole (PPy) has attractive thermoelectric (TE) properties. Engineering of this polymer in one-dimensional (1D) nanostructured form is found to enhance its TE performance. This was achieved in the present work by using multi-walled carbon nanotubes (MWCNTs) as a core template to direct the self-assembly of PPy and also to further enhance its TE performance. The growth of PPy on the sidewalls of MWCNTs was performed in an acidic medium based oxidative in situ polymerization. Various concentrations of MWCNTs within the range 1.1-14.6 wt.% were used to form the MWCNTs/PPy nanocomposites in 1D core-shell structures. The morphology and microstructure results of the produced nanocomposite samples showed that this MWCNTs were successfully coated by thick and thin layers of PPy. At low concentrations of MWCNTs, thick layers of PPy are formed. While at high concentrations thin layers are coated. The formed 1D nanocomposites have enhanced TE performance, particularly those containing higher contents of MWCNTs. The power factor and figure of merit values for the formed 1D nanocomposites recorded around 0.77 mu V/mK(2) and 1 x 10(-3) at room temperature (RT), respectively. This enhancement was attributed to the perfect coating and good interaction between PPy and MWCNT through pi-pi stacking between the polymer chains and these nanotubes. These results might be useful for developing future TE materials and devices.</t>
  </si>
  <si>
    <t>[Baghdadi, Neazar; Salah, Numan] King Abdulaziz Univ, Ctr Nanotechnol, Jeddah 21589, Saudi Arabia; [Zoromba, M. Sh.; Abdel-Aziz, M. H.] King Abdulaziz Univ, Dept Chem &amp; Mat Engn, Rabigh 21911, Saudi Arabia; [Zoromba, M. Sh.] Port Said Univ, Dept Chem, Fac Sci, Port Said 42521, Egypt; [Abdel-Aziz, M. H.] Alexandria Univ, Dept Chem Engn, Fac Engn, Alexandria 21544, Egypt; [Al-Hossainy, A. F.] Northern Border Univ, Dept Chem, Fac Sci, Ar Ar 1321, Saudi Arabia; [Al-Hossainy, A. F.] New Valley Univ, Dept Chem, Fac Sci, Al Wadi Al Gadid 72511, Al Kharga, Egypt; [Bassyouni, M.] Port Said Univ, Dept Chem Engn, Fac Engn, Port Fouad 42511, Egypt; [Bassyouni, M.] Univ Sci &amp; Technol, Mat Sci Program, Zewail City Sci &amp; Technol, Giza 12578, Egypt</t>
  </si>
  <si>
    <t>King Abdulaziz University; King Abdulaziz University; Egyptian Knowledge Bank (EKB); Port Said University; Egyptian Knowledge Bank (EKB); Alexandria University; Northern Border University; Egyptian Knowledge Bank (EKB); Port Said University; Egyptian Knowledge Bank (EKB); Misr University for Science &amp; Technology; Zewail City of Science &amp; Technology</t>
  </si>
  <si>
    <t>Zoromba, MS (corresponding author), King Abdulaziz Univ, Dept Chem &amp; Mat Engn, Rabigh 21911, Saudi Arabia.;Zoromba, MS (corresponding author), Port Said Univ, Dept Chem, Fac Sci, Port Said 42521, Egypt.;Bassyouni, M (corresponding author), Port Said Univ, Dept Chem Engn, Fac Engn, Port Fouad 42511, Egypt.;Bassyouni, M (corresponding author), Univ Sci &amp; Technol, Mat Sci Program, Zewail City Sci &amp; Technol, Giza 12578, Egypt.</t>
  </si>
  <si>
    <t>nebaghdadi@kau.edu.sa; mohamedzoromba@kau.edu.sa; mhmossa@kau.edu.sa; ahmed73chem@scinv.au.edu.eg; mbassyouni@zewailcity.edu.eg; nsalah@kau.edu.sa</t>
  </si>
  <si>
    <t>10.3390/polym13020278</t>
  </si>
  <si>
    <t>WOS:000611461600001</t>
  </si>
  <si>
    <t>Ahmed, H; Jalil, A; Ilyas, SZ; Agathopoulos, S; Ahmed, I; Zhao, T; Dahshan, A</t>
  </si>
  <si>
    <t>Ahmed, Hussain; Jalil, Abdul; Ilyas, Syed Zafar; Agathopoulos, Simeon; Ahmed, Ishaq; Zhao, Tingkai; Dahshan, A.</t>
  </si>
  <si>
    <t>Effect of the decrease of Pb concentration on the properties of pentarnary mixed-halide perovskites CsPb8-xSnxIBr2 and CsPb8-xSnxI2Br (1 &lt;= x &lt;= 7) for solar-cell applications: A DFT study</t>
  </si>
  <si>
    <t>JOURNAL OF PHYSICS AND CHEMISTRY OF SOLIDS</t>
  </si>
  <si>
    <t>In order to investigate the possibility of producing novel perovskite materials for fabricating solar cells with low toxicity, the influence of Sn substitution for Pb on the structural, electronic, and optical properties of the pentarnary compounds CsPb8-xSnxIBr2 and CsPb8-xSnxI2Br (for 1 &lt;= x &lt;= 7) was investigated by density functional theory (DFT) calculations using the GGA-PBE approximation. The predicted structure of these new pentarnary materials is cubic. Their optical absorption coefficient is predicted to be in the range of 10(5) cm(-1), which is a good match with that of the Sn-free CsPbIBr2 and CsPbI2Br compounds. The increase in Pb concentration causes an increase in the bandgap as well as in the optical absorption coefficient, which reveal the key role of Pb in perovskite solar cells. The compounds with the highest Pb concentration, CsPb7SnIBr2 and CsPb7SnI2Br, exhibited a promising bandgap of 1.31 and 1.29 eV, respectively, which is close to the Shockley-Queisser bandgap limit that is the best for solar-cell applications. The above properties, in conjunction with their relatively easy synthesis process, qualify these new predicted materials for being included in the family of the mixed-halide perovskites.</t>
  </si>
  <si>
    <t>[Ahmed, Hussain; Jalil, Abdul; Ilyas, Syed Zafar] Allama Iqbal Open Univ, Dept Phys, Islamabad, Pakistan; [Ahmed, Ishaq; Zhao, Tingkai] Northwestern Polytech Univ, NPU NCP Joint Int Res Ctr Adv Nanomat &amp; Defects E, Shaanxi Engn Lab Graphene New Carbon Mat &amp; Applic, Xian 710072, Peoples R China; [Agathopoulos, Simeon] Univ Ioannina, Dept Mat Sci &amp; Engn, GR-45110 Ioannina, Greece; [Ahmed, Ishaq; Zhao, Tingkai] Natl Ctr Phys, Islamabad, Pakistan; [Dahshan, A.] King Khalid Univ, Fac Sci, Dept Phys, POB 9004, Abha, Saudi Arabia; [Dahshan, A.] Port Said Univ, Fac Sci, Dept Phys, Port Said, Egypt</t>
  </si>
  <si>
    <t>Northwestern Polytechnical University; University of Ioannina; National Centre for Physics - Pakistan; King Khalid University; Egyptian Knowledge Bank (EKB); Port Said University</t>
  </si>
  <si>
    <t>10.1016/j.jpcs.2021.110429</t>
  </si>
  <si>
    <t>WOS:000711630800001</t>
  </si>
  <si>
    <t>Sobhy, A; Abo-Khalil, AG; Lei, D; Salameh, T; Merabet, A; Alkasrawi, M</t>
  </si>
  <si>
    <t>Sobhy, Ahmed; Abo-Khalil, Ahmed G.; Lei, Dong; Salameh, Tareq; Merabet, Adel; Alkasrawi, Malek</t>
  </si>
  <si>
    <t>Coupling DFIG-Based Wind Turbines with the Grid under Voltage Imbalance Conditions</t>
  </si>
  <si>
    <t>A smooth coupling is implemented between the grid and doubly fed induction generator-based wind turbines (DFIG-WTs) during grid voltage imbalance. The nonlinear characteristics of a grid-connected DFIG-WT system may increase stresses on the mechanical and electrical components of wind turbines. Such difficulties are greatly increased during periods of voltage imbalance. Consequently, in this paper, a new control scheme is proposed to regulate DFIGs in order to support a smooth connection to the grid during voltage imbalance. In synchronization mode, the positive sequence of the rotor dq-axes currents regulates the stator q-axis EMF that is to be synchronized with the q-axis voltage of the grid-side voltage. The phase difference between the grid and stator voltages is compensated by adjusting the stator d-axis EMF to zero. Under normal conditions, a PR controller is used to dampen the negative sequence of the rotor dq-axes currents. PI current controllers are tuned to control the positive sequence of the DFIG rotor currents, while PR current controllers are used to regulate the negative sequence of the rotor currents during synchronization and under normal operation conditions. Experiments are performed to verify the smooth synchronization of the DFIG and the robustness of the proposed control scheme during grid voltage imbalance.</t>
  </si>
  <si>
    <t>[Sobhy, Ahmed; Lei, Dong] Beijing Inst Technol, Sch Automat, Beijing 100081, Peoples R China; [Sobhy, Ahmed] Port Said Univ, Fac Engn, Dept Elect Engn, Port Said 42526, Egypt; [Abo-Khalil, Ahmed G.; Salameh, Tareq] Univ Sharjah, Coll Engn, Sustainable &amp; Renewable Energy Engn Dept, POB 27272, Sharjah, U Arab Emirates; [Abo-Khalil, Ahmed G.] Assiut Univ, Coll Engn, Dept Elect Engn, Assiut 71515, Egypt; [Merabet, Adel] St Marys Univ, Div Engn, Halifax, NS B3H 3C3, Canada; [Alkasrawi, Malek] Univ Wisconsin, Ind Assessment Ctr, Milwaukee, WI 53211 USA</t>
  </si>
  <si>
    <t>Beijing Institute of Technology; Egyptian Knowledge Bank (EKB); Port Said University; University of Sharjah; Egyptian Knowledge Bank (EKB); Assiut University; Saint Marys University - Canada; University of Wisconsin System; University of Wisconsin Milwaukee</t>
  </si>
  <si>
    <t>Abo-Khalil, AG (corresponding author), Univ Sharjah, Coll Engn, Sustainable &amp; Renewable Energy Engn Dept, POB 27272, Sharjah, U Arab Emirates.;Abo-Khalil, AG (corresponding author), Assiut Univ, Coll Engn, Dept Elect Engn, Assiut 71515, Egypt.</t>
  </si>
  <si>
    <t>3820170095@bit.edu.cn; aabokhalil@sharjah.ac.ae; leidong@bit.edu.cn; tsalameh@sharjah.ac.ae; adel.merabet@smu.ca; alkasraw@uwp.edu</t>
  </si>
  <si>
    <t>10.3390/su14095076</t>
  </si>
  <si>
    <t>WOS:000795287600001</t>
  </si>
  <si>
    <t>Metwaly, MK; Azazi, HZ; Deraz, SA; Dessouki, ME; Zaky, MS</t>
  </si>
  <si>
    <t>Metwaly, Mohamed K.; Azazi, Haitham Z.; Deraz, Said A.; Dessouki, Mohamed E.; Zaky, Mohamed S.</t>
  </si>
  <si>
    <t>Power Factor Correction of Three-phase PWM AC Chopper Fed Induction Motor Drive System Using HBCC Technique</t>
  </si>
  <si>
    <t>In this paper, a new control strategy for an induction motor (IM) drive system fed from three-phase pulse width modulation (PWM) ac chopper is proposed. The main objective of the proposed control scheme is to achieve input power factor correction (PFC) of the IM drive system under different operating conditions. PFC is achieved by continuously forcing the actual three-phase supply currents with the corresponding reference currents, which are generated in phase with the supply voltages, using hysteresis band current control (HBCC) technique. The proposed control strategy has two loops: the inner loop and outer loop. The output of the outer loop is the magnitude of the supply reference current resulting from either speed controller or startup controller, whereas the output of the inner loop is PWM signals of the ac chopper. The proposed ac chopper features a smaller number of active semiconductor switches, four IGBTs, with only two PWM gate signals. As a result, the proposed system is simple, reliable, highly efficient, and cost effective. Mathematical analysis of the drive system is presented. Components of the input LC filter are designed using frequency response. The IM drive system is modeled using MATLAB/SIMULINK, and a laboratory prototype was built and tested. The simulation and experimental results confirm the validity and robustness of the proposed control strategy.</t>
  </si>
  <si>
    <t>[Metwaly, Mohamed K.] Taif Univ, Fac Engn, Elect Engn Dept, At Taif 21974, Saudi Arabia; [Metwaly, Mohamed K.; Azazi, Haitham Z.; Deraz, Said A.; Zaky, Mohamed S.] Menoufia Univ, Fac Engn, Elect Engn Dept, Shibin Al Kawm 32511, Egypt; [Azazi, Haitham Z.] King Khalid Univ, Coll Engn, Dept Elect Engn, Abha 61421, Saudi Arabia; [Deraz, Said A.; Dessouki, Mohamed E.] King Abdulaziz Univ, Fac Engn, Elect Engn Dept, Rabigh 21911, Saudi Arabia; [Dessouki, Mohamed E.] Port Said Univ, Fac Engn, Elect Engn Dept, Port Said 42526, Egypt; [Zaky, Mohamed S.] Northern Border Univ, Dept Elect Engn, Ar Ar 1321, Saudi Arabia</t>
  </si>
  <si>
    <t>Taif University; Egyptian Knowledge Bank (EKB); Menofia University; King Khalid University; King Abdulaziz University; Egyptian Knowledge Bank (EKB); Port Said University; Northern Border University</t>
  </si>
  <si>
    <t>Metwaly, MK (corresponding author), Taif Univ, Fac Engn, Elect Engn Dept, At Taif 21974, Saudi Arabia.;Metwaly, MK (corresponding author), Menoufia Univ, Fac Engn, Elect Engn Dept, Shibin Al Kawm 32511, Egypt.</t>
  </si>
  <si>
    <t>mohkamel2007@yahoo.com</t>
  </si>
  <si>
    <t>10.1109/ACCESS.2019.2907791</t>
  </si>
  <si>
    <t>WOS:000465370500001</t>
  </si>
  <si>
    <t>Maddah, HA; Bassyouni, M; Abdel-Aziz, MH; Zoromba, MS; Al-Hossainy, AF</t>
  </si>
  <si>
    <t>Maddah, Hisham A.; Bassyouni, M.; Abdel-Aziz, M. H.; Zoromba, M. Sh; Al-Hossainy, A. F.</t>
  </si>
  <si>
    <t>Performance estimation of a mini-passive solar still via machine learning</t>
  </si>
  <si>
    <t>RENEWABLE ENERGY</t>
  </si>
  <si>
    <t>Achieving high water productivity in single-basin solar stills remains a challenge and may require efficient still insulation and downscaling to ease experimentation. Here, mini-passive polystyrene (PS) -based single-slope solar still is designed for brackish water desalination. Supervised machine learning regressions are applied to create trained models from experimental results. The proposed method aims to develop accurate predictive models via dimensional analysis and datasets expansion from in-between randomization. Built models predicted the still performance (eta) when replacing PS with another wall -insulating material. We correlated the water-glass temperature (T-w-T-g) and evaporative coefficients (h(ewg)) to the still outputs using the stepwise linear regression (SLR) showing minimum statistical errors (R-2 approximate to 1) and RMSE&lt;0.016. A good agreement between theoretical, numerical, and experimental results is observed; while decreasing feed rates boosts evaporation/condensation. The still achieved a maximum eta = 18.33% corresponding to F = 30 mL/day, T-w-T-g = 4.6 degrees C, hewg = 21.11 W/m(2)degrees C, and radiative water -glass coefficient (q(rwg)) = 0.188 W/m(2) at 15:00 time. Hourly-measured still outputs fitted against NASA insolation followed similar patterns confirming the successful operation. Polyurethane (PU) and Silica are found to be promising wall-insulating candidates for maximizing the still output owing to their low kins. This work paves the way towards retaining the still absorbed radiation via thin-film foil-wrapped low -conductive insulators. (C) 2020 Elsevier Ltd. All rights reserved.</t>
  </si>
  <si>
    <t>[Maddah, Hisham A.; Abdel-Aziz, M. H.; Zoromba, M. Sh] King Abdulaziz Univ, Dept Chem Engn, Rabigh 21911, Saudi Arabia; [Bassyouni, M.] Port Said Univ, Dept Chem Engn, Fac Engn, Port Said 42526, Egypt; [Bassyouni, M.] Univ Sci &amp; Technol, Mat Sci Program, Zewail City Sci &amp; Technol, Giza 12578, Egypt; [Abdel-Aziz, M. H.] Alexandria Univ, Chem Engn Dept, Fac Engn, Alexandria, Egypt; [Zoromba, M. Sh] Port Said Univ, Fac Sci, Chem Dept, Port Said 42521, Egypt; [Al-Hossainy, A. F.] Northern Border Univ, Fac Sci, Chem Dept, Ar Ar 1321, Saudi Arabia; [Al-Hossainy, A. F.] New Valley Univ, Fac Sci, Chem Dept, Al Kharga 72511, Egypt</t>
  </si>
  <si>
    <t>King Abdulaziz University; Egyptian Knowledge Bank (EKB); Port Said University; Egyptian Knowledge Bank (EKB); Zewail City of Science &amp; Technology; Misr University for Science &amp; Technology; Egyptian Knowledge Bank (EKB); Alexandria University; Egyptian Knowledge Bank (EKB); Port Said University; Northern Border University</t>
  </si>
  <si>
    <t>Maddah, HA (corresponding author), King Abdulaziz Univ, Dept Chem Engn, Rabigh 21911, Saudi Arabia.</t>
  </si>
  <si>
    <t>hmaddah@kau.edu.sa</t>
  </si>
  <si>
    <t>10.1016/j.renene.2020.08.006</t>
  </si>
  <si>
    <t>WOS:000590672900012</t>
  </si>
  <si>
    <t>El-Qahtani, ZMH; El-Hadek, MA; Alotaibi, MF; Petkov, P; Adam, AM</t>
  </si>
  <si>
    <t>El-Qahtani, Z. M. H.; El-Hadek, Medhat A.; Alotaibi, Maged F.; Petkov, P.; Adam, A. M.</t>
  </si>
  <si>
    <t>Heat treatment effects on the structural and optical properties of thin Bi2(Se1-xTex)3 films</t>
  </si>
  <si>
    <t>CERAMICS INTERNATIONAL</t>
  </si>
  <si>
    <t>Thin layers of Bi2-chalcogenides, in the form of Bi2(Se1-xTex)3 films, were evaporated on glass substrates by means of the vacuum thermal evaporation. Microstructure of the as prepared layers was investigated by x-ray diffraction (XRD) analysis. Identifications of the surface morphology and roughness were determined via scanning electron microscope (SEM). Optical transmissivity spectra proved that the as prepared films have low transparency with growing trend upon increasing the wavelength beyond the infra-red region. Low transmittance was observed for the as prepared films. Heat treatment, in the form of temperature annealing, was carried out aiming at boosting the structural features and the materials transmissivity. Structural properties and surface features of the annealed films were probed also via XRD and SEM analyses. It was found that the crystal size increases while the micro-strain and the dislocation density decrease obviously due to annealing. It was also observed that the annealing process significantly enhances the materials transmission especially in the range of higher wavelengths. Optical band gap was studied after annealing at various temperatures. Notable change in the band gap value was observed as a result of annealing. The band gap of the undoped (Bi2Se3) materials showed significant rise from 0.14 to 1.79 eV due to annealing. Similarly, the Te-doped samples exhibited notable increase in their band gap values after annealing. For example, the optical band gap of the sample doped at x = 0.20 increased from 0.03 to 0.41 eV by annealing. On the other hand, transmittance was also enhanced by annealing. For samples treated at 250 degrees C for 3 h, their optical transmissivity is enhanced to over 99% at the visible near-IR range. Such significant enhancement can be ascribed to structural enhancements. With such enhancement in the optical transmissivity, optoelectronic applications including transparent electrode can be met.</t>
  </si>
  <si>
    <t>[El-Qahtani, Z. M. H.] Princess Nourah Bint Abdulrahman Univ, Coll Sci, Dept Phys, POB 84428, Riyadh 11671, Saudi Arabia; [El-Hadek, Medhat A.; Adam, A. M.] King Salman Int Univ, Fac Engn, El Tor 45615, South Sinai, Egypt; [El-Hadek, Medhat A.] Port Said Univ, Fac Engn, Dept Prod &amp; Mech Design, Port Fouad, Egypt; [El-Hadek, Medhat A.] King Abdelaziz Univ, Fac Sci, Dept Phys, Jeddah 21589, Saudi Arabia; [Petkov, P.] Univ Chem Technol &amp; Met, Phys Dept, Sofia, Bulgaria; [Adam, A. M.] Sohag Univ, Fac Sci, Phys Dept, Sohag 82524, Egypt</t>
  </si>
  <si>
    <t>Princess Nourah bint Abdulrahman University; King Salman International University; Egyptian Knowledge Bank (EKB); Port Said University; King Abdulaziz University; University of Chemical Technology &amp; Metallurgy - Bulgaria; Egyptian Knowledge Bank (EKB); Sohag University</t>
  </si>
  <si>
    <t>Adam, AM (corresponding author), King Salman Int Univ, Fac Engn, El Tor 45615, South Sinai, Egypt.</t>
  </si>
  <si>
    <t>10.1016/j.ceramint.2022.06.189</t>
  </si>
  <si>
    <t>WOS:000863084100002</t>
  </si>
  <si>
    <t>Ullah, S; Azam, S; Gul, B; Subhan, F; Muhammad, S; Dahshan, A; Ahmad, SS; Kalsoom, A; Faisal, S; Hegazy, HH</t>
  </si>
  <si>
    <t>Ullah, S.; Azam, S.; Gul, B.; Subhan, F.; Muhammad, S.; Dahshan, A.; Ahmad, S. S.; Kalsoom, A.; Faisal, S.; Hegazy, H. H.</t>
  </si>
  <si>
    <t>First principle study of Er, co-doped Fe and Yb of NaBiF6; a promising materials for optoelectronic and transport properties; probed by DFT</t>
  </si>
  <si>
    <t>DIGEST JOURNAL OF NANOMATERIALS AND BIOSTRUCTURES</t>
  </si>
  <si>
    <t>Despite of getting higher efficiencies from hybrid perovskite solar cells, it is necessary to investigate stable and desirable bandgap materials. We introduced new promising class of double perovskites (DPs) materials using density functional theory predictions, for solar cells applications. The results of band structure show that Er along with the co-doped Fe and Yb of NaBiF6 with intermetallic nature. The optical properties have studied by considering interband transitions, where many levels of optical transitions is observed. We calculated optical dispersions e.g real and imaginary parts of complex dielectric function, energy loss function, reflectivity, absorption coefficient, refractive index and optical conductivity as function of photon energy from 0 to 14 eV for both spins up and down polarizations. The investigated materials contains high spin symmetry except at low energies, weakly photons reflected in IR and visible regions and absorb photons strongly in the UV region. These optical properties may be used for applications in optoelectronic devices.</t>
  </si>
  <si>
    <t>[Ullah, S.; Muhammad, S.] Hazara Univ, Dept Phys, Mansehra, Pakistan; [Azam, S.] RIPHAH Int Univ, Dept Phys, Fac Engn &amp; Appl Sci, Islamabad, Pakistan; [Gul, B.] Natl Univ Sci &amp; Technol NUST, Islamabad, Pakistan; [Subhan, F.] Abdul Wali Khan Univ, Dept Phys, Mardan, Pakistan; [Subhan, F.; Faisal, S.] Govt Postgrad Coll, Swabi, Pakistan; [Dahshan, A.; Hegazy, H. H.] King Khalid Univ, Fac Sci, Dept Phys, POB 9004, Abha, Saudi Arabia; [Dahshan, A.] Port Said Univ, Dept Phys, Fac Sci, Port Said, Egypt; [Ahmad, S. S.] Univ Swabi, Dept Phys, Swabi, Pakistan; [Kalsoom, A.] Govt Sadiq Coll Women Univ, Dept Phys, Bahawalpur, Pakistan</t>
  </si>
  <si>
    <t>Hazara University; National University of Sciences &amp; Technology - Pakistan; Abdul Wali Khan University; King Khalid University; Egyptian Knowledge Bank (EKB); Port Said University</t>
  </si>
  <si>
    <t>Azam, S (corresponding author), RIPHAH Int Univ, Dept Phys, Fac Engn &amp; Appl Sci, Islamabad, Pakistan.</t>
  </si>
  <si>
    <t>sikandar.azam@riphah.edu.pk</t>
  </si>
  <si>
    <t>JUL-SEP</t>
  </si>
  <si>
    <t>WOS:000709123600010</t>
  </si>
  <si>
    <t>Altalhi, T; Gobouri, AA; Refat, MS; El-Nahass, MM; Hassanien, AM; Atta, AA; Saad, HA; Alhazaa, AN</t>
  </si>
  <si>
    <t>Altalhi, T.; Gobouri, A. A.; Refat, Moamen S.; El-Nahass, M. M.; Hassanien, A. M.; Atta, A. A.; Saad, Hosam A.; Alhazaa, Abdulaziz N.</t>
  </si>
  <si>
    <t>Structural, electrochemical and optical properties of 1,2,4-triazine derivative</t>
  </si>
  <si>
    <t>APPLIED PHYSICS A-MATERIALS SCIENCE &amp; PROCESSING</t>
  </si>
  <si>
    <t>Structural, optical and electrochemical properties of 4-amino-3-mercapto-6-(2-(2-thienyl)vinyl)-1,2,4-triazin-5(4H)-one donor (AMT) in powder and thin film forms are studied. The thermogravimetric curves (TGA and DTA) of AMT solid powder are performed for recognizing its thermal stability and thermal degradation kinetics. Integral method using Coats-Redfern and Horowitz-Metzger equations are applied in the dynamic thermal data analysis. The electrochemical reduction and oxidation potential of AMT organic material are investigated. AMT solid powder are characterized by means of optically diffused reflectance spectroscopy (DRS) based on the Kubelka-Munk model. Field emission scanning electron microscope image is characterized by the formation of nanostructure shape with average particle size 70 nm. The optical features of the AMT organic thin films are characterized by UV-Vis-NIR spectroscopy, Photoluminescence spectroscopy (PL) and Fourier transform infrared (FT-IR) spectroscopy. The optical properties such as absorption coefficient, optical gaps, refractive index, single effective oscillator energy (E-o) and dispersion energy (E-d) of the AMT organic thin films are estimated.</t>
  </si>
  <si>
    <t>[Altalhi, T.; Gobouri, A. A.; Refat, Moamen S.; Saad, Hosam A.] Taif Univ, Coll Sci, Dept Chem, POB 11099, At Taif 21944, Saudi Arabia; [Refat, Moamen S.] Port Said Univ, Fac Sci, Dept Chem, Port Said 42111, Egypt; [El-Nahass, M. M.; Atta, A. A.] Ain Shams Univ, Fac Educ, Dept Phys, Cairo 11757, Egypt; [Hassanien, A. M.] Shaqra Univ, Coll Sci &amp; Humanities, Dept Phys, Al Quwaiiyah, Saudi Arabia; [Atta, A. A.] Taif Univ, Coll Sci, Dept Phys, POB 11099, At Taif 21944, Saudi Arabia; [Saad, Hosam A.] Zagazig Univ, Fac Sci, Dept Chem, Zagazig 44511, Egypt; [Alhazaa, Abdulaziz N.] King Saud Univ, Coll Sci, Dept Phys &amp; Astron, Res Chair Tribol Surface &amp; Interface Sci TSIS, Riyadh, Saudi Arabia; [Alhazaa, Abdulaziz N.] King Saud Univ, King Abdullah Inst Nanotechnol, Riyadh 11451, Saudi Arabia</t>
  </si>
  <si>
    <t>Taif University; Egyptian Knowledge Bank (EKB); Port Said University; Egyptian Knowledge Bank (EKB); Ain Shams University; Shaqra University; Taif University; Egyptian Knowledge Bank (EKB); Zagazig University; King Saud University; King Saud University</t>
  </si>
  <si>
    <t>Altalhi, T (corresponding author), Taif Univ, Coll Sci, Dept Chem, POB 11099, At Taif 21944, Saudi Arabia.;Atta, AA (corresponding author), Ain Shams Univ, Fac Educ, Dept Phys, Cairo 11757, Egypt.;Atta, AA (corresponding author), Taif Univ, Coll Sci, Dept Phys, POB 11099, At Taif 21944, Saudi Arabia.</t>
  </si>
  <si>
    <t>tmmba@windowslive.com; aatta08@yahoo.com</t>
  </si>
  <si>
    <t>SEP 26</t>
  </si>
  <si>
    <t>10.1007/s00339-020-03995-4</t>
  </si>
  <si>
    <t>WOS:000576607800001</t>
  </si>
  <si>
    <t>Vighnesh, KR; Ramya, B; Nimitha, S; Wagh, A; Sayyed, MI; Sakar, E; Yakout, HA; Dahshan, A; Kamath, SD</t>
  </si>
  <si>
    <t>Vighnesh, K. R.; Ramya, B.; Nimitha, S.; Wagh, Akshatha; Sayyed, M., I; Sakar, E.; Yakout, H. A.; Dahshan, A.; Kamath, Sudha D.</t>
  </si>
  <si>
    <t>Structural, optical, thermal, mechanical, morphological &amp; radiation shielding parameters of Pr3+ doped ZAIFB glass systems</t>
  </si>
  <si>
    <t>OPTICAL MATERIALS</t>
  </si>
  <si>
    <t>Authors have investigated a series of newly developed Pr3+ doped 10ZnF(2) - (5-y) Al-2 O-3-30LiF - 55B(2)O(3) - yPr(6)O(11) (y = 0-0.5 mol %) glasses synthesized through melt quench technique with an objective to analyse its optical, structural, thermal, morphological, mechanical and radiation shielding capabilities. The structural evolution was systematically investigated by density, X-ray diffraction (XRD), Fourier-transform infrared spectroscopy (FTIR) and Energy dispersive analysis (EDAX). The overlaid absorbance (H-3(4) -&gt; D-1(2)) and emission (D-1(2) -&gt; H-3(4)) bands of 0.05 mol% of Pr3+-doped ZAlFB glass indicated the cross-relaxation channel for energy transfer between Rare-Earth (RE) ions. The ZAlFB:Pr3+ glasses excited at 445 nm exhibited intense reddish orange emission with D-1(2) -&gt; H-3(4) transition at 605 nm. This proves its suitability in reddish orange LEDs. Luminescence quenching was observed past 0.05 mol% of Pr3+ concentration in ZAlFB glass. The D-1(2) -&gt; H-3(4) transition exhibited maximum branching ratio (beta(r) = 0.8601) in Pr0.5 glass. All the Pr3+ doped glasses revealed strong thermal stability with Delta T &gt; 100 degrees C. Pr0.5 glass sample showed maximum thermal strength and mechanical hardness (Vicker's Microhardness tester). Hence, compromise over the hardness or the optical properties of the samples were studied in the ZAlFB:Pr3+ glasses. Radiation shielding properties indicated 0.5 mol% Pr3+ doped sample as a superior gamma rays shielder among the investigated ZnF2-Al2O3-LiF-B2O3-Pr6O11 glass system with favourable luminescent and radiation shielding properties, these Pr3+ doped ZAlFB glasses can be used as photonic/lasing devices in radiation zones as well.</t>
  </si>
  <si>
    <t>[Vighnesh, K. R.; Ramya, B.; Nimitha, S.; Kamath, Sudha D.] Manipal Acad Higher Educ, Manipal Inst Technol, Dept Phys, Manipal, Karnataka, India; [Sayyed, M., I] Univ Tabuk, Fac Sci, Dept Phys, Tabuk, Saudi Arabia; [Sakar, E.] Ataturk Univ, Fac Sci, Dept Phys, TR-25040 Erzurum, Turkey; [Wagh, Akshatha] Kyungpook Natl Univ, Intelligent Construct Automat Ctr, 80 Daehak Ro, Daegu 41566, South Korea; [Yakout, H. A.; Dahshan, A.] King Khalid Univ, Fac Sci, Dept Phys, POB 9004, Abha, Saudi Arabia; [Yakout, H. A.] Alexandria Univ, Inst Grad Studies &amp; Res, Dept Mat Sci, Alexandria, Egypt; [Dahshan, A.] Port Said Univ, Fac Sci, Dept Phys, Port Said, Egypt</t>
  </si>
  <si>
    <t>Manipal Academy of Higher Education (MAHE); University of Tabuk; Ataturk University; Kyungpook National University; King Khalid University; Egyptian Knowledge Bank (EKB); Alexandria University; Egyptian Knowledge Bank (EKB); Port Said University</t>
  </si>
  <si>
    <t>Kamath, SD (corresponding author), Manipal Acad Higher Educ, Manipal Inst Technol, Dept Phys, Manipal, Karnataka, India.</t>
  </si>
  <si>
    <t>sudha.kamath@manipal.edu</t>
  </si>
  <si>
    <t>10.1016/j.optmat.2019.109512</t>
  </si>
  <si>
    <t>WOS:000518692000039</t>
  </si>
  <si>
    <t>Shakoor, F; Aldaghfag, SA; Yaseen, M; Butt, MK; Mubashir, S; Iqbal, J; Zahid, M; Murtaza, A; Dahshan, A</t>
  </si>
  <si>
    <t>Shakoor, Fatima; Aldaghfag, Shatha A.; Yaseen, Muhammad; Butt, Mehwish Khalid; Mubashir, Shanza; Iqbal, Javed; Zahid, Muhammad; Murtaza, Adil; Dahshan, A.</t>
  </si>
  <si>
    <t>Physical characteristics of barium based cubic perovskites</t>
  </si>
  <si>
    <t>CHEMICAL PHYSICS LETTERS</t>
  </si>
  <si>
    <t>The full potential linearized augmented plan wave method (FP-LAPW) within density functional theory (DFT) is applied to examine the structural, electronic, magnetic and optical characteristic of barium based perovskitesBaXO(3)(X = Th, U) in cubic phase. BaThO3 and BaUO(3)compounds are stable in the non-magnetic and ferromagnetic ground states, respectively. The BaUO(3)compound showed the half metallic ferromagnetic (HMF) behavior, while BaThO3 revealed the insulating behavior with a band gap (Eg) of 3.16 eV. The spin down region has a Eg of 3.39 eV and spin up channel shows the metallic character for BaUO3 compound. The dielectric function e (omega), extinction coefficient k (omega), refractive index n (omega), reflectivity R (omega), optical absorption alpha (omega) are also calculated. Results indicate that BaUO3 is useful for spintronics and optoelectronic devices whereas both compounds are suggested to be suitable for optoelectronic application.</t>
  </si>
  <si>
    <t>[Shakoor, Fatima; Yaseen, Muhammad; Butt, Mehwish Khalid; Mubashir, Shanza] Univ Agr Faisalabad, Dept Phys, Mat &amp; Devices Lab, SOFT, Faisalabad 38040, Pakistan; [Aldaghfag, Shatha A.] Princess Nourah Bint Abdulrahman Univ PNU, Coll Sci, Dept Phys, Riyadh 11671, Saudi Arabia; [Iqbal, Javed; Zahid, Muhammad] Univ Agr Faisalabad, Dept Chem, Faisalabad 38040, Pakistan; [Murtaza, Adil] Xi An Jiao Tong Univ, Sch Phys, State Key Lab Mech Behav Mat, MOE Key Lab Nonequilibrium Synth &amp; Modulat Conden, Xian 710049, Shaanxi, Peoples R China; [Dahshan, A.] King Khalid Univ, Dept Phys, Fac Sci, POB 9004, Abha, Saudi Arabia; [Dahshan, A.] Port Said Univ, Fac Sci, Dept Phys, Port Said, Egypt</t>
  </si>
  <si>
    <t>University of Agriculture Faisalabad; Princess Nourah bint Abdulrahman University; University of Agriculture Faisalabad; Xi'an Jiaotong University; King Khalid University; Egyptian Knowledge Bank (EKB); Port Said University</t>
  </si>
  <si>
    <t>Yaseen, M (corresponding author), Univ Agr Faisalabad, Dept Phys, Mat &amp; Devices Lab, SOFT, Faisalabad 38040, Pakistan.</t>
  </si>
  <si>
    <t>SEP 16</t>
  </si>
  <si>
    <t>10.1016/j.cplett.2021.138835</t>
  </si>
  <si>
    <t>WOS:000684997400013</t>
  </si>
  <si>
    <t>Ambreen, H; Aldaghfag, SA; Yaseen, M; Iqbal, J; Zahid, M; Dahshan, A; Hegazy, HH</t>
  </si>
  <si>
    <t>Ambreen, Hina; Aldaghfag, Shatha A.; Yaseen, Muhammad; Iqbal, Javed; Zahid, Muhammad; Dahshan, A.; Hegazy, H. H.</t>
  </si>
  <si>
    <t>Electronic, optical and magnetic characteristics of V doped BeS</t>
  </si>
  <si>
    <t>PHYSICA SCRIPTA</t>
  </si>
  <si>
    <t>Electronic, magnetic and optical features of V doped BeS compound are obtained with FP-LAW technique. A comparative investigation is performed among electronic band structure (BS), total and partial density of states (PDOS) is presented with 6.25, 12.5, 18.75 and 25% concentration of V. The results of electronic BS and density of states (DOS) show half metallic ferromagnetic (HMF) behavior with direct band gap (E-g). The calculated E-g are 2.8, 2.9, 3.3 and 3.7 for Be0.9375V0.0625S, Be00875V0.125S, Be0.8125V0.1875S and Be0.75V0.25S, respectively. For the optical feedback of TM doped BeS material, the imaginary and real part of dielectric function epsilon(omega) has been studied with the absorption coefficient, extinction coefficient, reflectivity, optical conductivity, and refractive index up to 15 eV. It is noted that with the increment of E-g, the static dielectric constant increases. Furthermore, the magnetic characteristics of resultant compound are examined. The HMF nature of TM doped BeS in electronic and magnetic properties may makes resultant compounds a potential candidate for optical and spintronic appliances.</t>
  </si>
  <si>
    <t>[Ambreen, Hina; Yaseen, Muhammad] Univ Agr Faisalabad, Dept Phys, Spin Optoelect &amp; Ferro Thermoelect SOFT Mat &amp; Dev, Faisalabad 38040, Pakistan; [Aldaghfag, Shatha A.] Princess Nourah Bint Abdulrahman Univ, Coll Sci, Dept Phys, POB 84428, Riyadh 11671, Saudi Arabia; [Iqbal, Javed; Zahid, Muhammad] Univ Agr Faisalabad, Dept Chem, Faisalabad 38040, Pakistan; [Dahshan, A.; Hegazy, H. H.] King Khalid Univ, Dept Phys, Fac Sci, POB 9004, Abha, Saudi Arabia; [Dahshan, A.] Port Said Univ, Fac Sci, Dept Phys, Port Said, Egypt; [Hegazy, H. H.] Al Azhar Univ, Fac Sci, Dept Phys, Assiut 71524, Egypt</t>
  </si>
  <si>
    <t>University of Agriculture Faisalabad; Princess Nourah bint Abdulrahman University; University of Agriculture Faisalabad; King Khalid University; Egyptian Knowledge Bank (EKB); Port Said University; Egyptian Knowledge Bank (EKB); Al Azhar University; Assiut University</t>
  </si>
  <si>
    <t>10.1088/1402-4896/ac6910</t>
  </si>
  <si>
    <t>WOS:000790544500001</t>
  </si>
  <si>
    <t>Boraiy, M; Korany, M; Aoun, Y; Alfaro, SC; El-Metwally, M; Wahab, MMA; Blanc, P; Eissa, Y; Ghedira, H; Siour, G; Hungershoefer, K; Wald, L</t>
  </si>
  <si>
    <t>Boraiy, M.; Korany, M.; Aoun, Y.; Alfaro, S. C.; El-Metwally, M.; Wahab, M. M. Abdel; Blanc, P.; Eissa, Y.; Ghedira, H.; Siour, G.; Hungershoefer, K.; Wald, L.</t>
  </si>
  <si>
    <t>Improving direct normal irradiance retrieval in cloud-free, but high aerosol load conditions by using aerosol optical depth</t>
  </si>
  <si>
    <t>METEOROLOGISCHE ZEITSCHRIFT</t>
  </si>
  <si>
    <t>Measurements of the global surface solar irradiation and its direct and diffuse components performed at three Egyptian sites (Aswan, Cairo, and Port Said) are used to test the ability of two published decomposition models to estimate the hourly direct normal irradiance from the measured global horizontal one in cloudfree conditions. The tested models failed to reproduce the temporal variability of the measurements, which we show to be partly induced by the large variability of the atmospheric content in aerosols. We propose a revised formulation of the decomposition models that takes into account the aerosol optical depth (AOD) at 1000 nm derived from onsite measurements. It leads to a significant reduction of the bias and root mean square deviation of the original models and this at the three Egyptian sites. However, because the AOD is rarely measured at the meteorological stations, we also quantify the performance of the revised models when the AOD is either derived from the MODIS observations or obtained by the products from Copernicus Atmospheric Monitoring Service (CAMS). Probably because of their finer temporal resolution that makes them more apt to reproduce the rapid variations of the AOD, the best results are obtained with the CAMS products. Therefore, we recommend using a combination of the revised decomposition models and these CAMS products to estimate the hourly direct normal irradiance in areas such as Egypt where aerosols are ubiquitous. Note that the improved decomposition models are generally applicable in all-sky conditions, although their benefit has been demonstrated to be significant, and probably limited to, cloud-free conditions.</t>
  </si>
  <si>
    <t>[Boraiy, M.] Port Said Univ, Phys &amp; Math Engn Dept, Fac Engn, Port Said, Egypt; [Korany, M.] Egyptian Meteorol Author, Cairo, Egypt; [Aoun, Y.; Blanc, P.; Wald, L.] PSL Res Univ, OIE Ctr Observat Impacts Energy, MINES ParisTech, Sophia Antipolis, France; [Alfaro, S. C.; Siour, G.] Univ Paris Est Creteil, Lab Interuniv Syst Atmospher, Creteil, France; [Alfaro, S. C.; Siour, G.] Univ Paris Diderot, 61 Ave Gen Gaulle, F-94010 Creteil, France; [El-Metwally, M.] Port Said Univ, Phys Dept, Fac Sci, Port Said, Egypt; [Wahab, M. M. Abdel] Cairo Univ, Astron &amp; Meteorol Dept, Fac Sci, Cairo, Egypt; [Eissa, Y.; Ghedira, H.] Masdar Inst, Res Ctr Renewable Energy Mapping &amp; Assessment, Abu Dhabi, U Arab Emirates; [Hungershoefer, K.] Deutsch Wetterdienst, Offenbach, Germany</t>
  </si>
  <si>
    <t>Egyptian Knowledge Bank (EKB); Port Said University; Egyptian Meteorological Authority; UDICE-French Research Universities; Universite PSL; MINES ParisTech; Universite Paris-Est-Creteil-Val-de-Marne (UPEC); UDICE-French Research Universities; Universite Paris Cite; UDICE-French Research Universities; Universite Paris Cite; Egyptian Knowledge Bank (EKB); Port Said University; Egyptian Knowledge Bank (EKB); Cairo University; Khalifa University of Science &amp; Technology</t>
  </si>
  <si>
    <t>Alfaro, SC (corresponding author), Univ Paris Est Creteil, Lab Interuniv Syst Atmospher, Creteil, France.;Alfaro, SC (corresponding author), Univ Paris Diderot, 61 Ave Gen Gaulle, F-94010 Creteil, France.;Alfaro, SC (corresponding author), Univ Paris Est Creteil, Lab Interuniv Syst Atmospher, UMR 7583, CNRS, 61 Ave Gen Gaulle, F-94010 Creteil, France.</t>
  </si>
  <si>
    <t>alfaro@lisa.u-pec.fr</t>
  </si>
  <si>
    <t>10.1127/metz/2017/0844</t>
  </si>
  <si>
    <t>WOS:000417282800002</t>
  </si>
  <si>
    <t>Riaz, S; Yaseen, M; Butt, MK; Mubashir, S; Iqbal, J; Altowyan, AS; Dahshan, A; Murtaza, A; Iqbal, M; Laref, A</t>
  </si>
  <si>
    <t>Riaz, Sadia; Yaseen, Muhammad; Butt, Mehwish Khalid; Mubashir, Shanza; Iqbal, Javed; Altowyan, Abeer S.; Dahshan, A.; Murtaza, Adil; Iqbal, Munawar; Laref, A.</t>
  </si>
  <si>
    <t>Physical characteristics of NaTaO3Under pressure for electronic devices</t>
  </si>
  <si>
    <t>In the present work, the optical, electronic and thermoelectric (TE) characteristics of NaTaO3 are investigated with implementation of pressure ranging 0 to 140 GPa.The calculations were done in the framework of density functional theory (DFT) within Perdew-Burke-Ernzerhof generalized gradient approximation (PBE-GGA) scheme implemented within WIEN2K package. The semiconducting Eg behavior of NaTaO3compound has been revealed at all applied pressures. Results indicated that the value of Eg increments from 2.29 eV (0 GPa) to 2.82 eV (140 GPa), however, the characteristics of Eg transformed to direct from indirect with the increment in pressure. The optical characteristics are also explored in the form of dielectric constants, reflectivity (R (omega)) and absorption coefficient (alpha (omega)). Moreover, the TE characteristics are also investigated. TE and optical features disclosed that NaTaO3 is a good candidate for optical and TE devices.</t>
  </si>
  <si>
    <t>[Riaz, Sadia; Yaseen, Muhammad; Butt, Mehwish Khalid; Mubashir, Shanza] Univ Agr Faisalabad, Dept Phys, Spin Optoelect &amp; Ferrothermoelect Soft Mat &amp; Devi, Faisalabad 38040, Pakistan; [Iqbal, Javed] Univ Agr Faisalabad, Dept Chem, Faisalabad 38040, Pakistan; [Altowyan, Abeer S.] Princess Nourah Bint Abdulrahman Univ PNU, Coll Sci, Dept Phys, Riyadh 11671, Saudi Arabia; [Dahshan, A.] King Khalid Univ, Fac Sci, Dept Phys, POB 9004, Abha, Saudi Arabia; [Dahshan, A.] Port Said Univ, Fac Sci, Dept Phys, Port Said, Egypt; [Murtaza, Adil] Xi An Jiao Tong Univ, State Key Lab Mech Behav Mat, Sch Phys, MOE Key Lab Nonequilibrium Synth &amp; Modulat Conden, Xian 710049, Peoples R China; [Iqbal, Munawar] Univ Lahore, Dept Chem, Lahore 53700, Pakistan; [Laref, A.] King Saud Univ, Coll Sci, Dept Phys &amp; Astron, Riyadh 11451, Saudi Arabia</t>
  </si>
  <si>
    <t>University of Agriculture Faisalabad; University of Agriculture Faisalabad; Princess Nourah bint Abdulrahman University; King Khalid University; Egyptian Knowledge Bank (EKB); Port Said University; Xi'an Jiaotong University; University of Lahore; King Saud University</t>
  </si>
  <si>
    <t>Yaseen, M (corresponding author), Univ Agr Faisalabad, Dept Phys, Spin Optoelect &amp; Ferrothermoelect Soft Mat &amp; Devi, Faisalabad 38040, Pakistan.;Altowyan, AS (corresponding author), Princess Nourah Bint Abdulrahman Univ PNU, Coll Sci, Dept Phys, Riyadh 11671, Saudi Arabia.</t>
  </si>
  <si>
    <t>myaseen_taha@yahoo.com; asaltowyan@pnu.edu.sa</t>
  </si>
  <si>
    <t>10.1016/j.mssp.2021.105976</t>
  </si>
  <si>
    <t>WOS:000675848900004</t>
  </si>
  <si>
    <t>Khan, NA; Ahmad, I; Rashid, N; Zafar, MN; Shehzad, FK; Ullah, Z; Ul-Hamid, A; Nazar, MF; Junaid, M; Faheem, M; Shafqat, SS; Jabeen, U; Dahshan, A</t>
  </si>
  <si>
    <t>Khan, Nadeem Asghar; Ahmad, Iqbal; Rashid, Naghmana; Zafar, Muhammad Nadeem; Shehzad, Farooq Khurum; Ullah, Zahid; Ul-Hamid, Anwar; Nazar, Muhammad Faizan; Junaid, Muhammad; Faheem, Muhammad; Shafqat, Syed Salman; Jabeen, Uzma; Dahshan, Alaa</t>
  </si>
  <si>
    <t>Enhanced electrochemical activity of Co3O4/Co9S8 heterostructure catalyst for water splitting</t>
  </si>
  <si>
    <t>INTERNATIONAL JOURNAL OF HYDROGEN ENERGY</t>
  </si>
  <si>
    <t>The dearth of efficient, robust, and economical electrocatalysts for water oxidation is dubiously the key obstacle for renewable energy devices, so synthesis of efficient, and cost-effective metal-based water oxidation catalysts is vital. Herein, Co3O4, Co9S8 catalysts and their heterostructure Co3O4/Co9S8 were synthesized and evaluated as water oxidation electrocatalysts. The characterization of Co3O4, Co9S8, and Co3O4/Co9S8 electrocatalysts was performed using Fourier transform infrared spectroscopy, scanning electron micro-scopy and X-ray diffraction techniques. The heterostructure Co3O4/Co9S8 (1.46 V) exhibited water oxidation electrocatalysis at extremely low onset potential compared to Co3O4 (1.58 V), and Co9S8 (1.48 V) catalysts. A 281 mV overpotential required to attain a current density of 50 mA cm(-2) in alkaline solution (1 M KOH), outperforming most of Co-based benchmark electrocatalysts. Further, the Co3O4/Co9S8 heterojunction demonstrated catalytic activity with small Tafel slope of 37 mV dec(-1). The finding of electrochemical studies involving controlled potential electrolysis and long-term stability are projected to steer the future advancement in constructing efficient, economical, stable, and earth-abundant metal-based water oxidation catalysts. (c) 2021 Hydrogen Energy Publications LLC. Published by Elsevier Ltd. All rights reserved.</t>
  </si>
  <si>
    <t>[Khan, Nadeem Asghar; Ahmad, Iqbal; Rashid, Naghmana] Allama Iqbal Open Univ, Dept Chem, Islamabad 44000, Pakistan; [Ahmad, Iqbal] Xi An Jiao Tong Univ, Sch Chem Engn &amp; Technol, Xian 710049, Peoples R China; [Zafar, Muhammad Nadeem] Univ Gujrat, Dept Chem, Gujrat 50700, Pakistan; [Shehzad, Farooq Khurum] Muhammad Nawaz Sharif Univ Engn &amp; Technol MNSUET, Dept Chem, Multan 60000, Pakistan; [Ullah, Zahid] Allama Iqbal Open Univ, Dept Environm Sci, Islamabad 44000, Pakistan; [Ul-Hamid, Anwar] King Fahd Univ Petr &amp; Minerals, Res Inst, Core Res Facil, Dhahran 31261, Saudi Arabia; [Nazar, Muhammad Faizan] Univ Educ, Dept Chem, Div Sci &amp; Technol, Multan Campus, Lahore, Pakistan; [Junaid, Muhammad] Changchun Univ Sci &amp; Technol, Coll Phys, Changchun 130000, Peoples R China; [Faheem, Muhammad] Northeast Normal Univ, Sch Chem, Changchun 130000, Peoples R China; [Shafqat, Syed Salman] Univ Educ, Dept Chem, Div Sci &amp; Technol, Lahore 54770, Pakistan; [Jabeen, Uzma] Sardar Bahadur Khan Womens Univ Quetta, Fac Basic Sci, Quetta 87300, Pakistan; [Dahshan, Alaa] King Khalid Univ, Fac Sci, Dept Phys, POB 9004, Abha, Saudi Arabia; [Dahshan, Alaa] Port Said Univ, Fac Sci, Dept Phys, Port Said, Egypt</t>
  </si>
  <si>
    <t>Xi'an Jiaotong University; University of Gujrat; King Fahd University of Petroleum &amp; Minerals; Changchun University of Science &amp; Technology; Northeast Normal University - China; King Khalid University; Egyptian Knowledge Bank (EKB); Port Said University</t>
  </si>
  <si>
    <t>Ahmad, I (corresponding author), Allama Iqbal Open Univ, Dept Chem, Islamabad 44000, Pakistan.;Ahmad, I (corresponding author), Xi An Jiao Tong Univ, Sch Chem Engn &amp; Technol, Xian 710049, Peoples R China.;Zafar, MN (corresponding author), Univ Gujrat, Dept Chem, Gujrat 50700, Pakistan.</t>
  </si>
  <si>
    <t>iqbal.ahmad@aiou.edu.pk; nadeem.zafar@uog.edu.pk</t>
  </si>
  <si>
    <t>AUG 22</t>
  </si>
  <si>
    <t>10.1016/j.ijhydene.2021.11.124</t>
  </si>
  <si>
    <t>WOS:000860569000005</t>
  </si>
  <si>
    <t>Lakshminarayana, G; Wagh, A; Kamath, SD; Dahshan, A; Hegazy, HH; Marzec, M; Kityk, IV; Lee, DE; Yoon, J; Park, T</t>
  </si>
  <si>
    <t>Lakshminarayana, G.; Wagh, Akshatha; Kamath, Sudha D.; Dahshan, A.; Hegazy, H. H.; Marzec, M.; Kityk, I., V; Lee, Dong-Eun; Yoon, Jonghun; Park, Taejoon</t>
  </si>
  <si>
    <t>Eu3+-doped fluoro-telluroborate glasses as red-emitting components for W-LEDs application</t>
  </si>
  <si>
    <t>From 0.1 up to 2.5 mol% Eu3+-doped fluro-telluroborate glasses as red light-emitting components for white-light-emitting diodes (WLEDs) were investigated. Non-periodicity in the atomic arrangements was studied through the XRD pattern. The photoluminescence (PL) spectra were recorded under blue light (464 nm) excitation and analyzed. All the PL spectra exhibit an intense peak at 612 nm for D-5(0) -&gt; F-7(2) transition, revealing their red photoemission. Optimal PL emissions were achieved for 1.0 mol% Eu3+-doped sample. The CIE chromaticity coordinates for all the glasses (x = similar to 0.69, y = similar to 0.30) fall within the red color region. The J-O parameters (Omega(2), Omega(4)) were calculated following the emission spectra of Eu3+-doped samples and the intensity parameters (Omega(2)&gt;Omega(4)), as well as the high asymmetry ratio (R/O), indicate the low ionicity in all the studied glasses. Using the J-O parameters, several radiative features like total emission transition probability (A(T)), branching ratios (radiative (beta(R)) &amp; experimental (beta(exp))), stimulated emission cross-section (sigma(E)(p)), gain bandwidth (sigma(E)(p) x lambda(eff)), and optical gain (sigma(E)(P) x tau(rad)) were evaluated. All the luminescence decay curves fit well to non-exponential function and decay times were decreased at Eu3+ concentration &gt;0.5 mol%. The evaluated sigma(E)(P) = 19.684 x 10(-21) cm(2), beta(exp) = 0.759, tau(exp) = 1.325 m s, minimum non-radiative relaxation, W-NR = 296/s, and 60.78% of quantum efficiency (eta) for 1.0 mol% Eu3+-doped glass for D-5(0) -&gt; F-7(2) transition indicates its promising features for red light-emitting optical devices and also as a red component in WLEDs.</t>
  </si>
  <si>
    <t>[Lakshminarayana, G.; Wagh, Akshatha] Kyungpook Natl Univ, Intelligent Construct Automat Ctr, 80 Daehak Ro, Daegu 41566, South Korea; [Kamath, Sudha D.] Manipal Acad Higher Educ, Manipal Inst Technol, Dept Phys, Glass Proc Lab, Manipal 576104, India; [Dahshan, A.; Hegazy, H. H.] King Khalid Univ, Fac Sci, Dept Phys, POB 9004, Abha, Saudi Arabia; [Dahshan, A.] Port Said Univ, Fac Sci, Dept Phys, Port Said, Egypt; [Hegazy, H. H.] Al Azhar Univ, Fac Sci, Dept Phys, Assiut Branch, Assiut 71524, Egypt; [Marzec, M.] Cracow Univ Technol, Inst Phys, Ul Podchorazych, PL-30084 Krakow, Poland; [Kityk, I., V] Czestochowa Tech Univ, Fac Elect Engn, Inst Optoelect &amp; Measuring Syst, 17 Armii Krajowej Str, PL-42200 Czestochowa, Poland; [Lee, Dong-Eun] Kyungpook Natl Univ, Sch Architecture &amp; Civil Engn, 80 Daehak Ro, Daegu 41566, South Korea; [Yoon, Jonghun] Hanyang Univ, Dept Mech Engn, 55 Hanyangdaehak Ro, Ansan 15588, Gyeonggi Do, South Korea; [Park, Taejoon] Hanyang Univ, Dept Robot Engn, 55 Hanyangdaehak Ro, Ansan 15588, Gyeonggi Do, South Korea</t>
  </si>
  <si>
    <t>Kyungpook National University; Manipal Academy of Higher Education (MAHE); King Khalid University; Egyptian Knowledge Bank (EKB); Port Said University; Egyptian Knowledge Bank (EKB); Al Azhar University; Assiut University; Cracow University of Technology; Technical University Czestochowa; Kyungpook National University; Hanyang University; Hanyang University</t>
  </si>
  <si>
    <t>Lakshminarayana, G (corresponding author), Kyungpook Natl Univ, Intelligent Construct Automat Ctr, 80 Daehak Ro, Daegu 41566, South Korea.;Kamath, SD (corresponding author), Manipal Acad Higher Educ, Manipal Inst Technol, Dept Phys, Glass Proc Lab, Manipal 576104, India.;Lee, DE (corresponding author), Kyungpook Natl Univ, Sch Architecture &amp; Civil Engn, 80 Daehak Ro, Daegu 41566, South Korea.;Yoon, J (corresponding author), Hanyang Univ, Dept Mech Engn, 55 Hanyangdaehak Ro, Ansan 15588, Gyeonggi Do, South Korea.;Park, T (corresponding author), Hanyang Univ, Dept Robot Engn, 55 Hanyangdaehak Ro, Ansan 15588, Gyeonggi Do, South Korea.</t>
  </si>
  <si>
    <t>gandham@knu.ac.kr; sudhakamath6@gmail.com; dolee@knu.ac.kr; yooncsmd@gmail.com; taejoon@hanyang.ac.kr</t>
  </si>
  <si>
    <t>10.1016/j.optmat.2019.109555</t>
  </si>
  <si>
    <t>WOS:000518692000072</t>
  </si>
  <si>
    <t>Lakshminarayana, G; Caldino, U; Meza-Rocha, AN; Lira, A; Rao, PV; Singh, V; Dahshan, A; Kityk, IV; Lee, DE; Yoon, J; Park, T</t>
  </si>
  <si>
    <t>Lakshminarayana, G.; Caldino, U.; Meza-Rocha, A. N.; Lira, A.; Rao, P. Venkateswara; Singh, Vijay; Dahshan, A.; Kityk, I., V; Lee, Dong-Eun; Yoon, Jonghun; Park, Taejoon</t>
  </si>
  <si>
    <t>Fluorescence features of Tm3+-doped multicomponent borosilicate and borotellurite glasses for blue laser and S-band optical amplifier applications</t>
  </si>
  <si>
    <t>Novel B2O3-SiO2-Al2O3-ZnO-Li2O/MgO and B2O3-TeO2-PbO-ZnO-Li2O-Na2O glasses with different concentrations of Tm2O3 were synthesized by using the melt-quench method. All the fabricated samples have been characterized by visible emission spectra and decay times, including near-infrared (NIR) luminescence measurements. For 0.5 mol% Tm3+-doped borotellurite glass, several radiative parameters are evaluated using the Judd-Ofelt parameters. The intensity of all the visible emission bands increased with the increase of Tm2O3 concentration up to 0.5 mol%, and beyond this doping content, luminescence concentration quenching takes place. The luminescence intensity quenching is attributed to energy transfer (ET) processes through cross-relaxation (CR) channels. The visible luminescence decay curves were well fit with a single exponential (for Tm3+: D-1(2) level) and double exponential (for Tm3+: (1)G(4) level) functions for the multicomponent borosilicate samples, while Inokuti-Hirayama model was used for the multicomponent borotellurite glass D-1(2) level decay time fit. The derived decay lifetimes of the D-1(2) level are found to be much shorter than that of the (1)G(4) level. In Li2O (alkali) or MgO (alkaline) containing borosilicate samples, pumped under 808 nm laser diode, the H-3(4) -&gt; F-3(4) (1.458 mu m) emission intensity increased from 0.1 to 2.0 mol% Tm3+ ion concentration, indicating negligible CR processes. The computed Full-Width at Half-Maximum (FWHM) values for the 1458 nm emission in 2.0 mol% Tm3+-doped Li and Mg series borosilicate samples are 117 and 125 nm, respectively, while the FWHM value for 0.5 mol% Tm2O3 content doped borotellurite glass is 118 nm. Following the analyzed visible and NIR optical results, the fabricated Tm3+ glasses could be useful for blue laser and S-band optical amplifier applications.</t>
  </si>
  <si>
    <t>[Lakshminarayana, G.] Kyungpook Natl Univ, Intelligent Construct Automat Ctr, 80 Daehak Ro, Daegu 41566, South Korea; [Caldino, U.] Univ Autonoma Metropolitana Iztapalapa, Dept Fis, POB 55-534, Mexico City 09340, DF, Mexico; [Meza-Rocha, A. N.] Benemerita Univ Autonoma Puebla, CONACYT, Postgrad Fis Aplicada, Fac Ciencias Fisicomatemat, Av San Claudio &amp; Av 18 Sur,Col San Manuel Ciudad, Puebla 72570, Pue, Mexico; [Lira, A.] Univ Autonoma Estado Mexico, Fac Ciencias, Dept Fis, Toluca 50000, Mexico; [Rao, P. Venkateswara] Univ West Indies, Dept Phys, Mona Campus, Mona, Kingston, Jamaica; [Singh, Vijay] Konkuk Univ, Dept Chem Engn, Seoul 05029, South Korea; [Dahshan, A.] King Khalid Univ, Fac Sci, Dept Phys, POB 9004, Abha, Saudi Arabia; [Dahshan, A.] Port Said Univ, Fac Sci, Dept Phys, Port Said, Egypt; [Kityk, I., V] Czestochowa Tech Univ, Fac Elect Engn, Inst Optoelect &amp; Measuring Syst, 17 Armii Krajowej Str, PL-42200 Czestochowa, Poland; [Lee, Dong-Eun] Kyungpook Natl Univ, Sch Architecture &amp; Civil Engn, 80 Daehak Ro, Daegu 41566, South Korea; [Yoon, Jonghun] Hanyang Univ, Dept Mech Engn, 55 Hanyangdaehak Ro, Ansan 15588, Gyeonggi Do, South Korea; [Park, Taejoon] Hanyang Univ, Dept Robot Engn, 55 Hanyangdaehak Ro, Ansan 15588, Gyeonggi Do, South Korea</t>
  </si>
  <si>
    <t>Kyungpook National University; Universidad Autonoma Metropolitana - Mexico; Benemerita Universidad Autonoma de Puebla; Universidad Autonoma del Estado de Morelos; University West Indies Mona Jamaica; Konkuk University; King Khalid University; Egyptian Knowledge Bank (EKB); Port Said University; Technical University Czestochowa; Kyungpook National University; Hanyang University; Hanyang University</t>
  </si>
  <si>
    <t>Lakshminarayana, G (corresponding author), Kyungpook Natl Univ, Intelligent Construct Automat Ctr, 80 Daehak Ro, Daegu 41566, South Korea.;Lee, DE (corresponding author), Kyungpook Natl Univ, Sch Architecture &amp; Civil Engn, 80 Daehak Ro, Daegu 41566, South Korea.;Yoon, J (corresponding author), Hanyang Univ, Dept Mech Engn, 55 Hanyangdaehak Ro, Ansan 15588, Gyeonggi Do, South Korea.;Park, T (corresponding author), Hanyang Univ, Dept Robot Engn, 55 Hanyangdaehak Ro, Ansan 15588, Gyeonggi Do, South Korea.</t>
  </si>
  <si>
    <t>gandham@knu.ac.kr; dolee@knu.ac.kr; yooncsmd@gmail.com; taejoon@hanyang.ac.kr</t>
  </si>
  <si>
    <t>10.1016/j.optmat.2019.109354</t>
  </si>
  <si>
    <t>WOS:000496866100077</t>
  </si>
  <si>
    <t>Ahmad, I; Ahmed, J; Batool, S; Zafar, MN; Hanif, A; Zahidullah; Nazar, MF; Ul-Hamid, A; Jabeen, U; Dahshan, A; Idrees, M; Shehzadi, SA</t>
  </si>
  <si>
    <t>Ahmad, Iqbal; Ahmed, Jawad; Batool, Saima; Zafar, Muhammad Nadeem; Hanif, Amna; Zahidullah; Nazar, Muhammad Faizan; Ul-Hamid, Anwar; Jabeen, Uzma; Dahshan, Alaa; Idrees, Muhammad; Shehzadi, Syeda Aalia</t>
  </si>
  <si>
    <t>Design and fabrication of Fe2O3/FeP heterostructure for oxygen evolution reaction electrocatalysis</t>
  </si>
  <si>
    <t>The production of an inexpensive, highly active electrocatalyst for a simple oxygen evolution reaction (OER) based on earth-abundant transition metals is still a major challenge. In addition, the ambiguity of the water splitting reaction (hydrogen evolution and OER) is a hurdle in the manufacture of suitable catalysts for the efficient water electrolysis process. Here, the synthesis of iron oxide/iron phosphide (Fe2O3/FeP) heterostructure and its counterparts Fe2O3 and FeP as cheap electrocatalysts for water electrolysis is presented. Characterization techniques such as powder X-ray diffraction (XRD), scanning electron microscopy (SEM) and Fourier transform infrared (FTIR) spectroscopy were used to analyze the structure of these electrocatalysts. Heterostructure Fe2O3/FeP has been shown to be a more active electrocatalyst than its counterparts. It initiates OER at a remarkably low potential of 1.49 V vs. reverse hydrogen electrode (RHE). For this electrocatalyst, a current density of 10 mA/cm(2) is achieved at an overpotential of 264 mV for OER in 1.0 M potassium hydroxide solution and the value of the Tafel slope is 47 mV dec(-1), outperforming its complements (Fe2O3 and FeP) under similar conditions. The results obtained are superior to those of previously reported Fe-based OER electrocatalysts. The Fe2O3/FeP electrocatalyst has proven its long-term stability by driving OER at 1.65 V (vs. RHE) for about 12.5 h. (C) 2021 Elsevier B.V. All rights reserved.</t>
  </si>
  <si>
    <t>[Ahmad, Iqbal] Xi An Jiao Tong Univ, Sch Chem Engn &amp; Technol, Xian 710049, Peoples R China; [Ahmad, Iqbal; Ahmed, Jawad] Allama Iqbal Open Univ, Dept Chem, Islamabad 44000, Pakistan; [Batool, Saima] Shenzhen Univ, Inst Adv Study, Shenzhen 518060, Peoples R China; [Zafar, Muhammad Nadeem] Univ Gujrat, Dept Chem, Gujrat 50700, Pakistan; [Hanif, Amna] Quaid I Azam Univ, Dept Chem, Islamabad 45320, Pakistan; [Zahidullah] Allama Iqbal Open Univ, Dept Environm Sci, Islamabad 44000, Pakistan; [Nazar, Muhammad Faizan] Univ Educ, Dept Chem, Div Sci &amp; Technol, Multan Campus, Lahore, Pakistan; [Ul-Hamid, Anwar] King Fand Univ Petr &amp; Minerals, Ctr Engn Res, Res Inst, Dhahran 31261, Saudi Arabia; [Jabeen, Uzma] Sardar Bahadur Khan Womens Univ, Fac Basic Sci, Quetta 87300, Pakistan; [Jabeen, Uzma; Dahshan, Alaa] King Khalid Univ, Dept Phys, Fac Sci, POB 9004, Abha, Saudi Arabia; [Dahshan, Alaa] Port Said Univ, Fac Sci, Dept Phys, Port Said, Egypt; [Idrees, Muhammad] Shenzhen Univ, Coll Mechatron &amp; Control Engn, Addit Mfg Inst, Shenzhen 518060, Peoples R China; [Shehzadi, Syeda Aalia] Int Islamic Univ, Sulaiman Bin Abdullah Aba Al Khail Ctr Interdisci, Islamabad 44000, Pakistan</t>
  </si>
  <si>
    <t>Xi'an Jiaotong University; Shenzhen University; University of Gujrat; Quaid I Azam University; King Fahd University of Petroleum &amp; Minerals; King Khalid University; Egyptian Knowledge Bank (EKB); Port Said University; Shenzhen University; International Islamic University, Pakistan</t>
  </si>
  <si>
    <t>Ahmad, I (corresponding author), Xi An Jiao Tong Univ, Sch Chem Engn &amp; Technol, Xian 710049, Peoples R China.;Idrees, M (corresponding author), Shenzhen Univ, Coll Mechatron &amp; Control Engn, Addit Mfg Inst, Shenzhen 518060, Peoples R China.</t>
  </si>
  <si>
    <t>iqbal.ahmad@aiou.edu.pk; m.idrees8223@gmail.com</t>
  </si>
  <si>
    <t>10.1016/j.jallcom.2021.162409</t>
  </si>
  <si>
    <t>WOS:000714731800001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</si>
</sst>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5">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T160"/>
  <sheetViews>
    <sheetView tabSelected="1" zoomScalePageLayoutView="0" workbookViewId="0" topLeftCell="A4">
      <selection activeCell="A1" sqref="A1"/>
    </sheetView>
  </sheetViews>
  <sheetFormatPr defaultColWidth="9.140625" defaultRowHeight="12.75"/>
  <sheetData>
    <row r="1" spans="1:72" ht="12.7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row>
    <row r="2" spans="1:72" ht="12.75">
      <c r="A2" t="s">
        <v>72</v>
      </c>
      <c r="B2" t="s">
        <v>73</v>
      </c>
      <c r="F2" t="s">
        <v>75</v>
      </c>
      <c r="I2" t="s">
        <v>76</v>
      </c>
      <c r="J2" t="s">
        <v>77</v>
      </c>
      <c r="N2" t="s">
        <v>78</v>
      </c>
      <c r="V2" t="s">
        <v>79</v>
      </c>
      <c r="W2" t="s">
        <v>80</v>
      </c>
      <c r="X2" t="s">
        <v>81</v>
      </c>
      <c r="Y2" t="s">
        <v>82</v>
      </c>
      <c r="Z2" t="s">
        <v>83</v>
      </c>
      <c r="AH2">
        <v>29</v>
      </c>
      <c r="AI2">
        <v>30</v>
      </c>
      <c r="AU2">
        <v>2018</v>
      </c>
      <c r="AV2">
        <v>6</v>
      </c>
      <c r="BB2">
        <v>26424</v>
      </c>
      <c r="BC2">
        <v>26437</v>
      </c>
      <c r="BE2" t="s">
        <v>84</v>
      </c>
      <c r="BF2" t="str">
        <f>HYPERLINK("http://dx.doi.org/10.1109/ACCESS.2018.2834906","http://dx.doi.org/10.1109/ACCESS.2018.2834906")</f>
        <v>http://dx.doi.org/10.1109/ACCESS.2018.2834906</v>
      </c>
      <c r="BR2" t="s">
        <v>85</v>
      </c>
      <c r="BS2" t="s">
        <v>86</v>
      </c>
      <c r="BT2" t="str">
        <f>HYPERLINK("https%3A%2F%2Fwww.webofscience.com%2Fwos%2Fwoscc%2Ffull-record%2FWOS:000434658200001","View Full Record in Web of Science")</f>
        <v>View Full Record in Web of Science</v>
      </c>
    </row>
    <row r="3" spans="1:72" ht="12.75">
      <c r="A3" t="s">
        <v>72</v>
      </c>
      <c r="B3" t="s">
        <v>87</v>
      </c>
      <c r="F3" t="s">
        <v>88</v>
      </c>
      <c r="I3" t="s">
        <v>89</v>
      </c>
      <c r="J3" t="s">
        <v>90</v>
      </c>
      <c r="N3" t="s">
        <v>78</v>
      </c>
      <c r="V3" t="s">
        <v>91</v>
      </c>
      <c r="W3" t="s">
        <v>92</v>
      </c>
      <c r="X3" t="s">
        <v>81</v>
      </c>
      <c r="Y3" t="s">
        <v>93</v>
      </c>
      <c r="Z3" t="s">
        <v>94</v>
      </c>
      <c r="AH3">
        <v>1</v>
      </c>
      <c r="AI3">
        <v>1</v>
      </c>
      <c r="AT3" t="s">
        <v>95</v>
      </c>
      <c r="AU3">
        <v>2018</v>
      </c>
      <c r="AV3">
        <v>32</v>
      </c>
      <c r="AW3">
        <v>11</v>
      </c>
      <c r="BB3">
        <v>5493</v>
      </c>
      <c r="BC3">
        <v>5500</v>
      </c>
      <c r="BE3" t="s">
        <v>96</v>
      </c>
      <c r="BF3" t="str">
        <f>HYPERLINK("http://dx.doi.org/10.1007/s12206-018-1047-2","http://dx.doi.org/10.1007/s12206-018-1047-2")</f>
        <v>http://dx.doi.org/10.1007/s12206-018-1047-2</v>
      </c>
      <c r="BR3" t="s">
        <v>85</v>
      </c>
      <c r="BS3" t="s">
        <v>97</v>
      </c>
      <c r="BT3" t="str">
        <f>HYPERLINK("https%3A%2F%2Fwww.webofscience.com%2Fwos%2Fwoscc%2Ffull-record%2FWOS:000452510600048","View Full Record in Web of Science")</f>
        <v>View Full Record in Web of Science</v>
      </c>
    </row>
    <row r="4" spans="1:72" ht="12.75">
      <c r="A4" t="s">
        <v>98</v>
      </c>
      <c r="B4" t="s">
        <v>99</v>
      </c>
      <c r="D4" t="s">
        <v>100</v>
      </c>
      <c r="F4" t="s">
        <v>101</v>
      </c>
      <c r="I4" t="s">
        <v>102</v>
      </c>
      <c r="J4" t="s">
        <v>103</v>
      </c>
      <c r="K4" t="s">
        <v>104</v>
      </c>
      <c r="N4" t="s">
        <v>105</v>
      </c>
      <c r="O4" t="s">
        <v>106</v>
      </c>
      <c r="P4" t="s">
        <v>107</v>
      </c>
      <c r="Q4" t="s">
        <v>108</v>
      </c>
      <c r="V4" t="s">
        <v>109</v>
      </c>
      <c r="W4" t="s">
        <v>110</v>
      </c>
      <c r="X4" t="s">
        <v>81</v>
      </c>
      <c r="Y4" t="s">
        <v>111</v>
      </c>
      <c r="Z4" t="s">
        <v>112</v>
      </c>
      <c r="AH4">
        <v>1</v>
      </c>
      <c r="AI4">
        <v>1</v>
      </c>
      <c r="AU4">
        <v>2018</v>
      </c>
      <c r="BB4">
        <v>1026</v>
      </c>
      <c r="BC4">
        <v>1033</v>
      </c>
      <c r="BR4" t="s">
        <v>85</v>
      </c>
      <c r="BS4" t="s">
        <v>113</v>
      </c>
      <c r="BT4" t="str">
        <f>HYPERLINK("https%3A%2F%2Fwww.webofscience.com%2Fwos%2Fwoscc%2Ffull-record%2FWOS:000465373000171","View Full Record in Web of Science")</f>
        <v>View Full Record in Web of Science</v>
      </c>
    </row>
    <row r="5" spans="1:72" ht="12.75">
      <c r="A5" t="s">
        <v>72</v>
      </c>
      <c r="B5" t="s">
        <v>114</v>
      </c>
      <c r="F5" t="s">
        <v>115</v>
      </c>
      <c r="I5" t="s">
        <v>116</v>
      </c>
      <c r="J5" t="s">
        <v>77</v>
      </c>
      <c r="N5" t="s">
        <v>78</v>
      </c>
      <c r="V5" t="s">
        <v>117</v>
      </c>
      <c r="W5" t="s">
        <v>118</v>
      </c>
      <c r="X5" t="s">
        <v>81</v>
      </c>
      <c r="Y5" t="s">
        <v>119</v>
      </c>
      <c r="Z5" t="s">
        <v>120</v>
      </c>
      <c r="AH5">
        <v>36</v>
      </c>
      <c r="AI5">
        <v>37</v>
      </c>
      <c r="AU5">
        <v>2020</v>
      </c>
      <c r="AV5">
        <v>8</v>
      </c>
      <c r="BB5">
        <v>57923</v>
      </c>
      <c r="BC5">
        <v>57942</v>
      </c>
      <c r="BE5" t="s">
        <v>121</v>
      </c>
      <c r="BF5" t="str">
        <f>HYPERLINK("http://dx.doi.org/10.1109/ACCESS.2020.2981444","http://dx.doi.org/10.1109/ACCESS.2020.2981444")</f>
        <v>http://dx.doi.org/10.1109/ACCESS.2020.2981444</v>
      </c>
      <c r="BR5" t="s">
        <v>85</v>
      </c>
      <c r="BS5" t="s">
        <v>122</v>
      </c>
      <c r="BT5" t="str">
        <f>HYPERLINK("https%3A%2F%2Fwww.webofscience.com%2Fwos%2Fwoscc%2Ffull-record%2FWOS:000527411700165","View Full Record in Web of Science")</f>
        <v>View Full Record in Web of Science</v>
      </c>
    </row>
    <row r="6" spans="1:72" ht="12.75">
      <c r="A6" t="s">
        <v>72</v>
      </c>
      <c r="B6" t="s">
        <v>123</v>
      </c>
      <c r="F6" t="s">
        <v>124</v>
      </c>
      <c r="I6" t="s">
        <v>125</v>
      </c>
      <c r="J6" t="s">
        <v>126</v>
      </c>
      <c r="N6" t="s">
        <v>78</v>
      </c>
      <c r="V6" t="s">
        <v>127</v>
      </c>
      <c r="W6" t="s">
        <v>128</v>
      </c>
      <c r="X6" t="s">
        <v>81</v>
      </c>
      <c r="Y6" t="s">
        <v>129</v>
      </c>
      <c r="Z6" t="s">
        <v>130</v>
      </c>
      <c r="AH6">
        <v>7</v>
      </c>
      <c r="AI6">
        <v>7</v>
      </c>
      <c r="AT6" t="s">
        <v>131</v>
      </c>
      <c r="AU6">
        <v>2021</v>
      </c>
      <c r="AV6">
        <v>12</v>
      </c>
      <c r="AW6">
        <v>2</v>
      </c>
      <c r="BB6">
        <v>2145</v>
      </c>
      <c r="BC6">
        <v>2151</v>
      </c>
      <c r="BE6" t="s">
        <v>132</v>
      </c>
      <c r="BF6" t="str">
        <f>HYPERLINK("http://dx.doi.org/10.1016/j.asej.2020.10.017","http://dx.doi.org/10.1016/j.asej.2020.10.017")</f>
        <v>http://dx.doi.org/10.1016/j.asej.2020.10.017</v>
      </c>
      <c r="BH6" t="s">
        <v>133</v>
      </c>
      <c r="BR6" t="s">
        <v>85</v>
      </c>
      <c r="BS6" t="s">
        <v>134</v>
      </c>
      <c r="BT6" t="str">
        <f>HYPERLINK("https%3A%2F%2Fwww.webofscience.com%2Fwos%2Fwoscc%2Ffull-record%2FWOS:000658517800012","View Full Record in Web of Science")</f>
        <v>View Full Record in Web of Science</v>
      </c>
    </row>
    <row r="7" spans="1:72" ht="12.75">
      <c r="A7" t="s">
        <v>72</v>
      </c>
      <c r="B7" t="s">
        <v>123</v>
      </c>
      <c r="F7" t="s">
        <v>124</v>
      </c>
      <c r="I7" t="s">
        <v>135</v>
      </c>
      <c r="J7" t="s">
        <v>136</v>
      </c>
      <c r="N7" t="s">
        <v>78</v>
      </c>
      <c r="V7" t="s">
        <v>137</v>
      </c>
      <c r="W7" t="s">
        <v>138</v>
      </c>
      <c r="X7" t="s">
        <v>81</v>
      </c>
      <c r="Y7" t="s">
        <v>139</v>
      </c>
      <c r="Z7" t="s">
        <v>130</v>
      </c>
      <c r="AH7">
        <v>2</v>
      </c>
      <c r="AI7">
        <v>2</v>
      </c>
      <c r="AT7" t="s">
        <v>140</v>
      </c>
      <c r="AU7">
        <v>2020</v>
      </c>
      <c r="AV7">
        <v>42</v>
      </c>
      <c r="BD7">
        <v>100891</v>
      </c>
      <c r="BE7" t="s">
        <v>141</v>
      </c>
      <c r="BF7" t="str">
        <f>HYPERLINK("http://dx.doi.org/10.1016/j.seta.2020.100891","http://dx.doi.org/10.1016/j.seta.2020.100891")</f>
        <v>http://dx.doi.org/10.1016/j.seta.2020.100891</v>
      </c>
      <c r="BR7" t="s">
        <v>85</v>
      </c>
      <c r="BS7" t="s">
        <v>142</v>
      </c>
      <c r="BT7" t="str">
        <f>HYPERLINK("https%3A%2F%2Fwww.webofscience.com%2Fwos%2Fwoscc%2Ffull-record%2FWOS:000595924600009","View Full Record in Web of Science")</f>
        <v>View Full Record in Web of Science</v>
      </c>
    </row>
    <row r="8" spans="1:72" ht="12.75">
      <c r="A8" t="s">
        <v>72</v>
      </c>
      <c r="B8" t="s">
        <v>123</v>
      </c>
      <c r="F8" t="s">
        <v>124</v>
      </c>
      <c r="I8" t="s">
        <v>143</v>
      </c>
      <c r="J8" t="s">
        <v>144</v>
      </c>
      <c r="N8" t="s">
        <v>78</v>
      </c>
      <c r="V8" t="s">
        <v>145</v>
      </c>
      <c r="W8" t="s">
        <v>138</v>
      </c>
      <c r="X8" t="s">
        <v>81</v>
      </c>
      <c r="Y8" t="s">
        <v>139</v>
      </c>
      <c r="Z8" t="s">
        <v>130</v>
      </c>
      <c r="AH8">
        <v>14</v>
      </c>
      <c r="AI8">
        <v>14</v>
      </c>
      <c r="AT8" t="s">
        <v>146</v>
      </c>
      <c r="AU8">
        <v>2019</v>
      </c>
      <c r="AV8">
        <v>224</v>
      </c>
      <c r="BB8">
        <v>729</v>
      </c>
      <c r="BC8">
        <v>738</v>
      </c>
      <c r="BE8" t="s">
        <v>147</v>
      </c>
      <c r="BF8" t="str">
        <f>HYPERLINK("http://dx.doi.org/10.1016/j.jclepro.2019.03.246","http://dx.doi.org/10.1016/j.jclepro.2019.03.246")</f>
        <v>http://dx.doi.org/10.1016/j.jclepro.2019.03.246</v>
      </c>
      <c r="BR8" t="s">
        <v>85</v>
      </c>
      <c r="BS8" t="s">
        <v>148</v>
      </c>
      <c r="BT8" t="str">
        <f>HYPERLINK("https%3A%2F%2Fwww.webofscience.com%2Fwos%2Fwoscc%2Ffull-record%2FWOS:000469151900064","View Full Record in Web of Science")</f>
        <v>View Full Record in Web of Science</v>
      </c>
    </row>
    <row r="9" spans="1:72" ht="12.75">
      <c r="A9" t="s">
        <v>72</v>
      </c>
      <c r="B9" t="s">
        <v>123</v>
      </c>
      <c r="F9" t="s">
        <v>124</v>
      </c>
      <c r="I9" t="s">
        <v>149</v>
      </c>
      <c r="J9" t="s">
        <v>150</v>
      </c>
      <c r="N9" t="s">
        <v>151</v>
      </c>
      <c r="V9" t="s">
        <v>152</v>
      </c>
      <c r="W9" t="s">
        <v>153</v>
      </c>
      <c r="X9" t="s">
        <v>81</v>
      </c>
      <c r="Y9" t="s">
        <v>154</v>
      </c>
      <c r="Z9" t="s">
        <v>130</v>
      </c>
      <c r="AH9">
        <v>28</v>
      </c>
      <c r="AI9">
        <v>28</v>
      </c>
      <c r="AT9" t="s">
        <v>155</v>
      </c>
      <c r="AU9">
        <v>2018</v>
      </c>
      <c r="AV9">
        <v>82</v>
      </c>
      <c r="AX9">
        <v>1</v>
      </c>
      <c r="BB9">
        <v>734</v>
      </c>
      <c r="BC9">
        <v>742</v>
      </c>
      <c r="BE9" t="s">
        <v>156</v>
      </c>
      <c r="BF9" t="str">
        <f>HYPERLINK("http://dx.doi.org/10.1016/j.rser.2017.09.031","http://dx.doi.org/10.1016/j.rser.2017.09.031")</f>
        <v>http://dx.doi.org/10.1016/j.rser.2017.09.031</v>
      </c>
      <c r="BR9" t="s">
        <v>85</v>
      </c>
      <c r="BS9" t="s">
        <v>157</v>
      </c>
      <c r="BT9" t="str">
        <f>HYPERLINK("https%3A%2F%2Fwww.webofscience.com%2Fwos%2Fwoscc%2Ffull-record%2FWOS:000417079400055","View Full Record in Web of Science")</f>
        <v>View Full Record in Web of Science</v>
      </c>
    </row>
    <row r="10" spans="1:72" ht="12.75">
      <c r="A10" t="s">
        <v>72</v>
      </c>
      <c r="B10" t="s">
        <v>158</v>
      </c>
      <c r="F10" t="s">
        <v>159</v>
      </c>
      <c r="I10" t="s">
        <v>160</v>
      </c>
      <c r="J10" t="s">
        <v>161</v>
      </c>
      <c r="N10" t="s">
        <v>78</v>
      </c>
      <c r="V10" t="s">
        <v>162</v>
      </c>
      <c r="W10" t="s">
        <v>163</v>
      </c>
      <c r="X10" t="s">
        <v>81</v>
      </c>
      <c r="Y10" t="s">
        <v>164</v>
      </c>
      <c r="Z10" t="s">
        <v>165</v>
      </c>
      <c r="AH10">
        <v>3</v>
      </c>
      <c r="AI10">
        <v>3</v>
      </c>
      <c r="AT10" t="s">
        <v>166</v>
      </c>
      <c r="AU10">
        <v>2021</v>
      </c>
      <c r="AV10">
        <v>73</v>
      </c>
      <c r="AW10">
        <v>9</v>
      </c>
      <c r="BB10">
        <v>2808</v>
      </c>
      <c r="BC10">
        <v>2818</v>
      </c>
      <c r="BE10" t="s">
        <v>167</v>
      </c>
      <c r="BF10" t="str">
        <f>HYPERLINK("http://dx.doi.org/10.1007/s11837-021-04699-7","http://dx.doi.org/10.1007/s11837-021-04699-7")</f>
        <v>http://dx.doi.org/10.1007/s11837-021-04699-7</v>
      </c>
      <c r="BH10" t="s">
        <v>168</v>
      </c>
      <c r="BR10" t="s">
        <v>85</v>
      </c>
      <c r="BS10" t="s">
        <v>169</v>
      </c>
      <c r="BT10" t="str">
        <f>HYPERLINK("https%3A%2F%2Fwww.webofscience.com%2Fwos%2Fwoscc%2Ffull-record%2FWOS:000648218200004","View Full Record in Web of Science")</f>
        <v>View Full Record in Web of Science</v>
      </c>
    </row>
    <row r="11" spans="1:72" ht="12.75">
      <c r="A11" t="s">
        <v>72</v>
      </c>
      <c r="B11" t="s">
        <v>158</v>
      </c>
      <c r="F11" t="s">
        <v>159</v>
      </c>
      <c r="I11" t="s">
        <v>170</v>
      </c>
      <c r="J11" t="s">
        <v>171</v>
      </c>
      <c r="N11" t="s">
        <v>78</v>
      </c>
      <c r="V11" t="s">
        <v>172</v>
      </c>
      <c r="W11" t="s">
        <v>163</v>
      </c>
      <c r="X11" t="s">
        <v>81</v>
      </c>
      <c r="Y11" t="s">
        <v>164</v>
      </c>
      <c r="Z11" t="s">
        <v>173</v>
      </c>
      <c r="AH11">
        <v>4</v>
      </c>
      <c r="AI11">
        <v>4</v>
      </c>
      <c r="AT11" t="s">
        <v>174</v>
      </c>
      <c r="AU11">
        <v>2021</v>
      </c>
      <c r="AV11">
        <v>887</v>
      </c>
      <c r="BD11">
        <v>161399</v>
      </c>
      <c r="BE11" t="s">
        <v>175</v>
      </c>
      <c r="BF11" t="str">
        <f>HYPERLINK("http://dx.doi.org/10.1016/j.jallcom.2021.161399","http://dx.doi.org/10.1016/j.jallcom.2021.161399")</f>
        <v>http://dx.doi.org/10.1016/j.jallcom.2021.161399</v>
      </c>
      <c r="BH11" t="s">
        <v>176</v>
      </c>
      <c r="BR11" t="s">
        <v>85</v>
      </c>
      <c r="BS11" t="s">
        <v>177</v>
      </c>
      <c r="BT11" t="str">
        <f>HYPERLINK("https%3A%2F%2Fwww.webofscience.com%2Fwos%2Fwoscc%2Ffull-record%2FWOS:000701238400001","View Full Record in Web of Science")</f>
        <v>View Full Record in Web of Science</v>
      </c>
    </row>
    <row r="12" spans="1:72" ht="12.75">
      <c r="A12" t="s">
        <v>72</v>
      </c>
      <c r="B12" t="s">
        <v>178</v>
      </c>
      <c r="F12" t="s">
        <v>179</v>
      </c>
      <c r="I12" t="s">
        <v>180</v>
      </c>
      <c r="J12" t="s">
        <v>181</v>
      </c>
      <c r="N12" t="s">
        <v>78</v>
      </c>
      <c r="V12" t="s">
        <v>182</v>
      </c>
      <c r="W12" t="s">
        <v>183</v>
      </c>
      <c r="X12" t="s">
        <v>81</v>
      </c>
      <c r="Y12" t="s">
        <v>184</v>
      </c>
      <c r="Z12" t="s">
        <v>185</v>
      </c>
      <c r="AH12">
        <v>10</v>
      </c>
      <c r="AI12">
        <v>10</v>
      </c>
      <c r="AT12" t="s">
        <v>186</v>
      </c>
      <c r="AU12">
        <v>2022</v>
      </c>
      <c r="AV12">
        <v>65</v>
      </c>
      <c r="AW12">
        <v>3</v>
      </c>
      <c r="BB12">
        <v>196</v>
      </c>
      <c r="BC12">
        <v>216</v>
      </c>
      <c r="BE12" t="s">
        <v>187</v>
      </c>
      <c r="BF12" t="str">
        <f>HYPERLINK("http://dx.doi.org/10.1080/00038628.2022.2058459","http://dx.doi.org/10.1080/00038628.2022.2058459")</f>
        <v>http://dx.doi.org/10.1080/00038628.2022.2058459</v>
      </c>
      <c r="BH12" t="s">
        <v>188</v>
      </c>
      <c r="BR12" t="s">
        <v>85</v>
      </c>
      <c r="BS12" t="s">
        <v>189</v>
      </c>
      <c r="BT12" t="str">
        <f>HYPERLINK("https%3A%2F%2Fwww.webofscience.com%2Fwos%2Fwoscc%2Ffull-record%2FWOS:000784099400001","View Full Record in Web of Science")</f>
        <v>View Full Record in Web of Science</v>
      </c>
    </row>
    <row r="13" spans="1:72" ht="12.75">
      <c r="A13" t="s">
        <v>72</v>
      </c>
      <c r="B13" t="s">
        <v>190</v>
      </c>
      <c r="F13" t="s">
        <v>191</v>
      </c>
      <c r="I13" t="s">
        <v>192</v>
      </c>
      <c r="J13" t="s">
        <v>193</v>
      </c>
      <c r="N13" t="s">
        <v>78</v>
      </c>
      <c r="V13" t="s">
        <v>194</v>
      </c>
      <c r="W13" t="s">
        <v>195</v>
      </c>
      <c r="X13" t="s">
        <v>81</v>
      </c>
      <c r="Y13" t="s">
        <v>196</v>
      </c>
      <c r="Z13" t="s">
        <v>197</v>
      </c>
      <c r="AH13">
        <v>6</v>
      </c>
      <c r="AI13">
        <v>6</v>
      </c>
      <c r="AT13" t="s">
        <v>198</v>
      </c>
      <c r="AU13">
        <v>2019</v>
      </c>
      <c r="AV13">
        <v>48</v>
      </c>
      <c r="AW13">
        <v>22</v>
      </c>
      <c r="BB13">
        <v>5427</v>
      </c>
      <c r="BC13">
        <v>5444</v>
      </c>
      <c r="BE13" t="s">
        <v>199</v>
      </c>
      <c r="BF13" t="str">
        <f>HYPERLINK("http://dx.doi.org/10.1080/03610926.2018.1517890","http://dx.doi.org/10.1080/03610926.2018.1517890")</f>
        <v>http://dx.doi.org/10.1080/03610926.2018.1517890</v>
      </c>
      <c r="BR13" t="s">
        <v>85</v>
      </c>
      <c r="BS13" t="s">
        <v>200</v>
      </c>
      <c r="BT13" t="str">
        <f>HYPERLINK("https%3A%2F%2Fwww.webofscience.com%2Fwos%2Fwoscc%2Ffull-record%2FWOS:000489899500001","View Full Record in Web of Science")</f>
        <v>View Full Record in Web of Science</v>
      </c>
    </row>
    <row r="14" spans="1:72" ht="12.75">
      <c r="A14" t="s">
        <v>72</v>
      </c>
      <c r="B14" t="s">
        <v>201</v>
      </c>
      <c r="F14" t="s">
        <v>202</v>
      </c>
      <c r="I14" t="s">
        <v>203</v>
      </c>
      <c r="J14" t="s">
        <v>204</v>
      </c>
      <c r="N14" t="s">
        <v>151</v>
      </c>
      <c r="V14" t="s">
        <v>205</v>
      </c>
      <c r="W14" t="s">
        <v>206</v>
      </c>
      <c r="X14" t="s">
        <v>81</v>
      </c>
      <c r="Y14" t="s">
        <v>207</v>
      </c>
      <c r="Z14" t="s">
        <v>208</v>
      </c>
      <c r="AH14">
        <v>1</v>
      </c>
      <c r="AI14">
        <v>1</v>
      </c>
      <c r="AT14" t="s">
        <v>95</v>
      </c>
      <c r="AU14">
        <v>2020</v>
      </c>
      <c r="AV14">
        <v>67</v>
      </c>
      <c r="AW14">
        <v>3</v>
      </c>
      <c r="BB14">
        <v>226</v>
      </c>
      <c r="BC14">
        <v>231</v>
      </c>
      <c r="BE14" t="s">
        <v>209</v>
      </c>
      <c r="BF14" t="str">
        <f>HYPERLINK("http://dx.doi.org/10.17818/NM/2020/3.6","http://dx.doi.org/10.17818/NM/2020/3.6")</f>
        <v>http://dx.doi.org/10.17818/NM/2020/3.6</v>
      </c>
      <c r="BR14" t="s">
        <v>85</v>
      </c>
      <c r="BS14" t="s">
        <v>210</v>
      </c>
      <c r="BT14" t="str">
        <f>HYPERLINK("https%3A%2F%2Fwww.webofscience.com%2Fwos%2Fwoscc%2Ffull-record%2FWOS:000580509000007","View Full Record in Web of Science")</f>
        <v>View Full Record in Web of Science</v>
      </c>
    </row>
    <row r="15" spans="1:72" ht="12.75">
      <c r="A15" t="s">
        <v>72</v>
      </c>
      <c r="B15" t="s">
        <v>211</v>
      </c>
      <c r="F15" t="s">
        <v>212</v>
      </c>
      <c r="I15" t="s">
        <v>213</v>
      </c>
      <c r="J15" t="s">
        <v>214</v>
      </c>
      <c r="N15" t="s">
        <v>78</v>
      </c>
      <c r="V15" t="s">
        <v>215</v>
      </c>
      <c r="W15" t="s">
        <v>216</v>
      </c>
      <c r="X15" t="s">
        <v>81</v>
      </c>
      <c r="Y15" t="s">
        <v>217</v>
      </c>
      <c r="Z15" t="s">
        <v>218</v>
      </c>
      <c r="AH15">
        <v>2</v>
      </c>
      <c r="AI15">
        <v>2</v>
      </c>
      <c r="AT15" t="s">
        <v>131</v>
      </c>
      <c r="AU15">
        <v>2021</v>
      </c>
      <c r="AV15">
        <v>11</v>
      </c>
      <c r="AW15">
        <v>6</v>
      </c>
      <c r="BD15">
        <v>635</v>
      </c>
      <c r="BE15" t="s">
        <v>219</v>
      </c>
      <c r="BF15" t="str">
        <f>HYPERLINK("http://dx.doi.org/10.3390/coatings11060635","http://dx.doi.org/10.3390/coatings11060635")</f>
        <v>http://dx.doi.org/10.3390/coatings11060635</v>
      </c>
      <c r="BR15" t="s">
        <v>85</v>
      </c>
      <c r="BS15" t="s">
        <v>220</v>
      </c>
      <c r="BT15" t="str">
        <f>HYPERLINK("https%3A%2F%2Fwww.webofscience.com%2Fwos%2Fwoscc%2Ffull-record%2FWOS:000665394500001","View Full Record in Web of Science")</f>
        <v>View Full Record in Web of Science</v>
      </c>
    </row>
    <row r="16" spans="1:72" ht="12.75">
      <c r="A16" t="s">
        <v>72</v>
      </c>
      <c r="B16" t="s">
        <v>221</v>
      </c>
      <c r="F16" t="s">
        <v>222</v>
      </c>
      <c r="I16" t="s">
        <v>223</v>
      </c>
      <c r="J16" t="s">
        <v>224</v>
      </c>
      <c r="N16" t="s">
        <v>78</v>
      </c>
      <c r="V16" t="s">
        <v>225</v>
      </c>
      <c r="W16" t="s">
        <v>226</v>
      </c>
      <c r="X16" t="s">
        <v>81</v>
      </c>
      <c r="Y16" t="s">
        <v>227</v>
      </c>
      <c r="Z16" t="s">
        <v>228</v>
      </c>
      <c r="AH16">
        <v>3</v>
      </c>
      <c r="AI16">
        <v>3</v>
      </c>
      <c r="AT16" t="s">
        <v>229</v>
      </c>
      <c r="AU16">
        <v>2022</v>
      </c>
      <c r="AV16">
        <v>12</v>
      </c>
      <c r="AW16">
        <v>1</v>
      </c>
      <c r="BB16">
        <v>170</v>
      </c>
      <c r="BC16">
        <v>180</v>
      </c>
      <c r="BR16" t="s">
        <v>85</v>
      </c>
      <c r="BS16" t="s">
        <v>230</v>
      </c>
      <c r="BT16" t="str">
        <f>HYPERLINK("https%3A%2F%2Fwww.webofscience.com%2Fwos%2Fwoscc%2Ffull-record%2FWOS:000787787500016","View Full Record in Web of Science")</f>
        <v>View Full Record in Web of Science</v>
      </c>
    </row>
    <row r="17" spans="1:72" ht="12.75">
      <c r="A17" t="s">
        <v>72</v>
      </c>
      <c r="B17" t="s">
        <v>231</v>
      </c>
      <c r="F17" t="s">
        <v>232</v>
      </c>
      <c r="I17" t="s">
        <v>233</v>
      </c>
      <c r="J17" t="s">
        <v>234</v>
      </c>
      <c r="N17" t="s">
        <v>78</v>
      </c>
      <c r="V17" t="s">
        <v>235</v>
      </c>
      <c r="W17" t="s">
        <v>236</v>
      </c>
      <c r="X17" t="s">
        <v>237</v>
      </c>
      <c r="Y17" t="s">
        <v>238</v>
      </c>
      <c r="Z17" t="s">
        <v>197</v>
      </c>
      <c r="AH17">
        <v>0</v>
      </c>
      <c r="AI17">
        <v>0</v>
      </c>
      <c r="AT17" t="s">
        <v>239</v>
      </c>
      <c r="AU17">
        <v>2022</v>
      </c>
      <c r="AV17">
        <v>2022</v>
      </c>
      <c r="BD17">
        <v>2631939</v>
      </c>
      <c r="BE17" t="s">
        <v>240</v>
      </c>
      <c r="BF17" t="str">
        <f>HYPERLINK("http://dx.doi.org/10.1155/2022/2631939","http://dx.doi.org/10.1155/2022/2631939")</f>
        <v>http://dx.doi.org/10.1155/2022/2631939</v>
      </c>
      <c r="BR17" t="s">
        <v>85</v>
      </c>
      <c r="BS17" t="s">
        <v>241</v>
      </c>
      <c r="BT17" t="str">
        <f>HYPERLINK("https%3A%2F%2Fwww.webofscience.com%2Fwos%2Fwoscc%2Ffull-record%2FWOS:000773828000005","View Full Record in Web of Science")</f>
        <v>View Full Record in Web of Science</v>
      </c>
    </row>
    <row r="18" spans="1:72" ht="12.75">
      <c r="A18" t="s">
        <v>72</v>
      </c>
      <c r="B18" t="s">
        <v>242</v>
      </c>
      <c r="F18" t="s">
        <v>243</v>
      </c>
      <c r="I18" t="s">
        <v>244</v>
      </c>
      <c r="J18" t="s">
        <v>245</v>
      </c>
      <c r="N18" t="s">
        <v>151</v>
      </c>
      <c r="V18" t="s">
        <v>246</v>
      </c>
      <c r="W18" t="s">
        <v>247</v>
      </c>
      <c r="X18" t="s">
        <v>81</v>
      </c>
      <c r="Y18" t="s">
        <v>248</v>
      </c>
      <c r="Z18" t="s">
        <v>249</v>
      </c>
      <c r="AH18">
        <v>1</v>
      </c>
      <c r="AI18">
        <v>1</v>
      </c>
      <c r="AT18" t="s">
        <v>131</v>
      </c>
      <c r="AU18">
        <v>2017</v>
      </c>
      <c r="AV18">
        <v>68</v>
      </c>
      <c r="AW18">
        <v>2</v>
      </c>
      <c r="BB18">
        <v>1</v>
      </c>
      <c r="BC18">
        <v>13</v>
      </c>
      <c r="BE18" t="s">
        <v>250</v>
      </c>
      <c r="BF18" t="str">
        <f>HYPERLINK("http://dx.doi.org/10.21278/brod68201","http://dx.doi.org/10.21278/brod68201")</f>
        <v>http://dx.doi.org/10.21278/brod68201</v>
      </c>
      <c r="BR18" t="s">
        <v>85</v>
      </c>
      <c r="BS18" t="s">
        <v>251</v>
      </c>
      <c r="BT18" t="str">
        <f>HYPERLINK("https%3A%2F%2Fwww.webofscience.com%2Fwos%2Fwoscc%2Ffull-record%2FWOS:000408771100001","View Full Record in Web of Science")</f>
        <v>View Full Record in Web of Science</v>
      </c>
    </row>
    <row r="19" spans="1:72" ht="12.75">
      <c r="A19" t="s">
        <v>72</v>
      </c>
      <c r="B19" t="s">
        <v>123</v>
      </c>
      <c r="F19" t="s">
        <v>124</v>
      </c>
      <c r="I19" t="s">
        <v>252</v>
      </c>
      <c r="J19" t="s">
        <v>144</v>
      </c>
      <c r="N19" t="s">
        <v>78</v>
      </c>
      <c r="V19" t="s">
        <v>253</v>
      </c>
      <c r="W19" t="s">
        <v>153</v>
      </c>
      <c r="X19" t="s">
        <v>81</v>
      </c>
      <c r="Y19" t="s">
        <v>154</v>
      </c>
      <c r="Z19" t="s">
        <v>130</v>
      </c>
      <c r="AH19">
        <v>17</v>
      </c>
      <c r="AI19">
        <v>17</v>
      </c>
      <c r="AT19" t="s">
        <v>254</v>
      </c>
      <c r="AU19">
        <v>2018</v>
      </c>
      <c r="AV19">
        <v>183</v>
      </c>
      <c r="BB19">
        <v>1170</v>
      </c>
      <c r="BC19">
        <v>1183</v>
      </c>
      <c r="BE19" t="s">
        <v>255</v>
      </c>
      <c r="BF19" t="str">
        <f>HYPERLINK("http://dx.doi.org/10.1016/j.jclepro.2018.02.182","http://dx.doi.org/10.1016/j.jclepro.2018.02.182")</f>
        <v>http://dx.doi.org/10.1016/j.jclepro.2018.02.182</v>
      </c>
      <c r="BR19" t="s">
        <v>85</v>
      </c>
      <c r="BS19" t="s">
        <v>256</v>
      </c>
      <c r="BT19" t="str">
        <f>HYPERLINK("https%3A%2F%2Fwww.webofscience.com%2Fwos%2Fwoscc%2Ffull-record%2FWOS:000429763800101","View Full Record in Web of Science")</f>
        <v>View Full Record in Web of Science</v>
      </c>
    </row>
    <row r="20" spans="1:72" ht="12.75">
      <c r="A20" t="s">
        <v>72</v>
      </c>
      <c r="B20" t="s">
        <v>257</v>
      </c>
      <c r="F20" t="s">
        <v>258</v>
      </c>
      <c r="I20" t="s">
        <v>259</v>
      </c>
      <c r="J20" t="s">
        <v>260</v>
      </c>
      <c r="N20" t="s">
        <v>78</v>
      </c>
      <c r="V20" t="s">
        <v>261</v>
      </c>
      <c r="W20" t="s">
        <v>262</v>
      </c>
      <c r="X20" t="s">
        <v>81</v>
      </c>
      <c r="Y20" t="s">
        <v>263</v>
      </c>
      <c r="Z20" t="s">
        <v>218</v>
      </c>
      <c r="AH20">
        <v>1</v>
      </c>
      <c r="AI20">
        <v>1</v>
      </c>
      <c r="AT20" t="s">
        <v>95</v>
      </c>
      <c r="AU20">
        <v>2019</v>
      </c>
      <c r="AV20">
        <v>141</v>
      </c>
      <c r="AW20">
        <v>11</v>
      </c>
      <c r="BD20">
        <v>115001</v>
      </c>
      <c r="BE20" t="s">
        <v>264</v>
      </c>
      <c r="BF20" t="str">
        <f>HYPERLINK("http://dx.doi.org/10.1115/1.4043696","http://dx.doi.org/10.1115/1.4043696")</f>
        <v>http://dx.doi.org/10.1115/1.4043696</v>
      </c>
      <c r="BR20" t="s">
        <v>85</v>
      </c>
      <c r="BS20" t="s">
        <v>265</v>
      </c>
      <c r="BT20" t="str">
        <f>HYPERLINK("https%3A%2F%2Fwww.webofscience.com%2Fwos%2Fwoscc%2Ffull-record%2FWOS:000506884600021","View Full Record in Web of Science")</f>
        <v>View Full Record in Web of Science</v>
      </c>
    </row>
    <row r="21" spans="1:72" ht="12.75">
      <c r="A21" t="s">
        <v>72</v>
      </c>
      <c r="B21" t="s">
        <v>266</v>
      </c>
      <c r="F21" t="s">
        <v>267</v>
      </c>
      <c r="I21" t="s">
        <v>268</v>
      </c>
      <c r="J21" t="s">
        <v>269</v>
      </c>
      <c r="N21" t="s">
        <v>78</v>
      </c>
      <c r="V21" t="s">
        <v>270</v>
      </c>
      <c r="W21" t="s">
        <v>271</v>
      </c>
      <c r="X21" t="s">
        <v>81</v>
      </c>
      <c r="Y21" t="s">
        <v>272</v>
      </c>
      <c r="Z21" t="s">
        <v>273</v>
      </c>
      <c r="AH21">
        <v>23</v>
      </c>
      <c r="AI21">
        <v>25</v>
      </c>
      <c r="AT21" t="s">
        <v>274</v>
      </c>
      <c r="AU21">
        <v>2019</v>
      </c>
      <c r="AV21">
        <v>180</v>
      </c>
      <c r="BB21">
        <v>533</v>
      </c>
      <c r="BC21">
        <v>549</v>
      </c>
      <c r="BE21" t="s">
        <v>275</v>
      </c>
      <c r="BF21" t="str">
        <f>HYPERLINK("http://dx.doi.org/10.1016/j.enconman.2018.10.103","http://dx.doi.org/10.1016/j.enconman.2018.10.103")</f>
        <v>http://dx.doi.org/10.1016/j.enconman.2018.10.103</v>
      </c>
      <c r="BR21" t="s">
        <v>85</v>
      </c>
      <c r="BS21" t="s">
        <v>276</v>
      </c>
      <c r="BT21" t="str">
        <f>HYPERLINK("https%3A%2F%2Fwww.webofscience.com%2Fwos%2Fwoscc%2Ffull-record%2FWOS:000457666700041","View Full Record in Web of Science")</f>
        <v>View Full Record in Web of Science</v>
      </c>
    </row>
    <row r="22" spans="1:72" ht="12.75">
      <c r="A22" t="s">
        <v>72</v>
      </c>
      <c r="B22" t="s">
        <v>277</v>
      </c>
      <c r="F22" t="s">
        <v>278</v>
      </c>
      <c r="I22" t="s">
        <v>279</v>
      </c>
      <c r="J22" t="s">
        <v>280</v>
      </c>
      <c r="N22" t="s">
        <v>78</v>
      </c>
      <c r="V22" t="s">
        <v>281</v>
      </c>
      <c r="W22" t="s">
        <v>282</v>
      </c>
      <c r="X22" t="s">
        <v>283</v>
      </c>
      <c r="Y22" t="s">
        <v>284</v>
      </c>
      <c r="Z22" t="s">
        <v>285</v>
      </c>
      <c r="AH22">
        <v>69</v>
      </c>
      <c r="AI22">
        <v>70</v>
      </c>
      <c r="AT22" t="s">
        <v>286</v>
      </c>
      <c r="AU22">
        <v>2019</v>
      </c>
      <c r="AV22">
        <v>148</v>
      </c>
      <c r="BB22">
        <v>1</v>
      </c>
      <c r="BC22">
        <v>9</v>
      </c>
      <c r="BE22" t="s">
        <v>287</v>
      </c>
      <c r="BF22" t="str">
        <f>HYPERLINK("http://dx.doi.org/10.1016/j.applthermaleng.2018.11.027","http://dx.doi.org/10.1016/j.applthermaleng.2018.11.027")</f>
        <v>http://dx.doi.org/10.1016/j.applthermaleng.2018.11.027</v>
      </c>
      <c r="BR22" t="s">
        <v>85</v>
      </c>
      <c r="BS22" t="s">
        <v>288</v>
      </c>
      <c r="BT22" t="str">
        <f>HYPERLINK("https%3A%2F%2Fwww.webofscience.com%2Fwos%2Fwoscc%2Ffull-record%2FWOS:000460845100002","View Full Record in Web of Science")</f>
        <v>View Full Record in Web of Science</v>
      </c>
    </row>
    <row r="23" spans="1:72" ht="12.75">
      <c r="A23" t="s">
        <v>72</v>
      </c>
      <c r="B23" t="s">
        <v>289</v>
      </c>
      <c r="F23" t="s">
        <v>290</v>
      </c>
      <c r="I23" t="s">
        <v>291</v>
      </c>
      <c r="J23" t="s">
        <v>292</v>
      </c>
      <c r="N23" t="s">
        <v>78</v>
      </c>
      <c r="V23" t="s">
        <v>293</v>
      </c>
      <c r="W23" t="s">
        <v>294</v>
      </c>
      <c r="X23" t="s">
        <v>237</v>
      </c>
      <c r="Y23" t="s">
        <v>295</v>
      </c>
      <c r="Z23" t="s">
        <v>285</v>
      </c>
      <c r="AH23">
        <v>10</v>
      </c>
      <c r="AI23">
        <v>10</v>
      </c>
      <c r="AT23" t="s">
        <v>296</v>
      </c>
      <c r="AU23">
        <v>2022</v>
      </c>
      <c r="AV23">
        <v>325</v>
      </c>
      <c r="BD23">
        <v>119810</v>
      </c>
      <c r="BE23" t="s">
        <v>297</v>
      </c>
      <c r="BF23" t="str">
        <f>HYPERLINK("http://dx.doi.org/10.1016/j.apenergy.2022.119810","http://dx.doi.org/10.1016/j.apenergy.2022.119810")</f>
        <v>http://dx.doi.org/10.1016/j.apenergy.2022.119810</v>
      </c>
      <c r="BH23" t="s">
        <v>298</v>
      </c>
      <c r="BR23" t="s">
        <v>85</v>
      </c>
      <c r="BS23" t="s">
        <v>299</v>
      </c>
      <c r="BT23" t="str">
        <f>HYPERLINK("https%3A%2F%2Fwww.webofscience.com%2Fwos%2Fwoscc%2Ffull-record%2FWOS:000877456000004","View Full Record in Web of Science")</f>
        <v>View Full Record in Web of Science</v>
      </c>
    </row>
    <row r="24" spans="1:72" ht="12.75">
      <c r="A24" t="s">
        <v>98</v>
      </c>
      <c r="B24" t="s">
        <v>300</v>
      </c>
      <c r="D24" t="s">
        <v>100</v>
      </c>
      <c r="F24" t="s">
        <v>301</v>
      </c>
      <c r="I24" t="s">
        <v>302</v>
      </c>
      <c r="J24" t="s">
        <v>103</v>
      </c>
      <c r="K24" t="s">
        <v>104</v>
      </c>
      <c r="N24" t="s">
        <v>105</v>
      </c>
      <c r="O24" t="s">
        <v>106</v>
      </c>
      <c r="P24" t="s">
        <v>107</v>
      </c>
      <c r="Q24" t="s">
        <v>108</v>
      </c>
      <c r="V24" t="s">
        <v>303</v>
      </c>
      <c r="W24" t="s">
        <v>304</v>
      </c>
      <c r="X24" t="s">
        <v>305</v>
      </c>
      <c r="Y24" t="s">
        <v>306</v>
      </c>
      <c r="Z24" t="s">
        <v>307</v>
      </c>
      <c r="AH24">
        <v>6</v>
      </c>
      <c r="AI24">
        <v>6</v>
      </c>
      <c r="AU24">
        <v>2018</v>
      </c>
      <c r="BB24">
        <v>900</v>
      </c>
      <c r="BC24">
        <v>904</v>
      </c>
      <c r="BR24" t="s">
        <v>85</v>
      </c>
      <c r="BS24" t="s">
        <v>308</v>
      </c>
      <c r="BT24" t="str">
        <f>HYPERLINK("https%3A%2F%2Fwww.webofscience.com%2Fwos%2Fwoscc%2Ffull-record%2FWOS:000465373000150","View Full Record in Web of Science")</f>
        <v>View Full Record in Web of Science</v>
      </c>
    </row>
    <row r="25" spans="1:72" ht="12.75">
      <c r="A25" t="s">
        <v>72</v>
      </c>
      <c r="B25" t="s">
        <v>309</v>
      </c>
      <c r="F25" t="s">
        <v>310</v>
      </c>
      <c r="I25" t="s">
        <v>311</v>
      </c>
      <c r="J25" t="s">
        <v>312</v>
      </c>
      <c r="N25" t="s">
        <v>151</v>
      </c>
      <c r="V25" t="s">
        <v>313</v>
      </c>
      <c r="W25" t="s">
        <v>314</v>
      </c>
      <c r="X25" t="s">
        <v>315</v>
      </c>
      <c r="Y25" t="s">
        <v>316</v>
      </c>
      <c r="Z25" t="s">
        <v>317</v>
      </c>
      <c r="AH25">
        <v>22</v>
      </c>
      <c r="AI25">
        <v>22</v>
      </c>
      <c r="AT25" t="s">
        <v>166</v>
      </c>
      <c r="AU25">
        <v>2021</v>
      </c>
      <c r="AV25">
        <v>10</v>
      </c>
      <c r="AW25">
        <v>17</v>
      </c>
      <c r="BD25">
        <v>2134</v>
      </c>
      <c r="BE25" t="s">
        <v>318</v>
      </c>
      <c r="BF25" t="str">
        <f>HYPERLINK("http://dx.doi.org/10.3390/electronics10172134","http://dx.doi.org/10.3390/electronics10172134")</f>
        <v>http://dx.doi.org/10.3390/electronics10172134</v>
      </c>
      <c r="BR25" t="s">
        <v>85</v>
      </c>
      <c r="BS25" t="s">
        <v>319</v>
      </c>
      <c r="BT25" t="str">
        <f>HYPERLINK("https%3A%2F%2Fwww.webofscience.com%2Fwos%2Fwoscc%2Ffull-record%2FWOS:000694116700001","View Full Record in Web of Science")</f>
        <v>View Full Record in Web of Science</v>
      </c>
    </row>
    <row r="26" spans="1:72" ht="12.75">
      <c r="A26" t="s">
        <v>72</v>
      </c>
      <c r="B26" t="s">
        <v>320</v>
      </c>
      <c r="F26" t="s">
        <v>321</v>
      </c>
      <c r="I26" t="s">
        <v>322</v>
      </c>
      <c r="J26" t="s">
        <v>323</v>
      </c>
      <c r="N26" t="s">
        <v>78</v>
      </c>
      <c r="V26" t="s">
        <v>324</v>
      </c>
      <c r="W26" t="s">
        <v>325</v>
      </c>
      <c r="X26" t="s">
        <v>326</v>
      </c>
      <c r="Y26" t="s">
        <v>327</v>
      </c>
      <c r="Z26" t="s">
        <v>328</v>
      </c>
      <c r="AH26">
        <v>8</v>
      </c>
      <c r="AI26">
        <v>8</v>
      </c>
      <c r="AT26" t="s">
        <v>329</v>
      </c>
      <c r="AU26">
        <v>2020</v>
      </c>
      <c r="AV26">
        <v>31</v>
      </c>
      <c r="AW26">
        <v>4</v>
      </c>
      <c r="BB26">
        <v>1015</v>
      </c>
      <c r="BC26">
        <v>1036</v>
      </c>
      <c r="BE26" t="s">
        <v>330</v>
      </c>
      <c r="BF26" t="str">
        <f>HYPERLINK("http://dx.doi.org/10.1007/s40313-020-00593-w","http://dx.doi.org/10.1007/s40313-020-00593-w")</f>
        <v>http://dx.doi.org/10.1007/s40313-020-00593-w</v>
      </c>
      <c r="BH26" t="s">
        <v>331</v>
      </c>
      <c r="BR26" t="s">
        <v>85</v>
      </c>
      <c r="BS26" t="s">
        <v>332</v>
      </c>
      <c r="BT26" t="str">
        <f>HYPERLINK("https%3A%2F%2Fwww.webofscience.com%2Fwos%2Fwoscc%2Ffull-record%2FWOS:000527445200001","View Full Record in Web of Science")</f>
        <v>View Full Record in Web of Science</v>
      </c>
    </row>
    <row r="27" spans="1:72" ht="12.75">
      <c r="A27" t="s">
        <v>98</v>
      </c>
      <c r="B27" t="s">
        <v>333</v>
      </c>
      <c r="E27" t="s">
        <v>334</v>
      </c>
      <c r="F27" t="s">
        <v>335</v>
      </c>
      <c r="I27" t="s">
        <v>336</v>
      </c>
      <c r="J27" t="s">
        <v>337</v>
      </c>
      <c r="N27" t="s">
        <v>105</v>
      </c>
      <c r="O27" t="s">
        <v>338</v>
      </c>
      <c r="P27" t="s">
        <v>339</v>
      </c>
      <c r="Q27" t="s">
        <v>340</v>
      </c>
      <c r="S27" t="s">
        <v>341</v>
      </c>
      <c r="V27" t="s">
        <v>342</v>
      </c>
      <c r="W27" t="s">
        <v>343</v>
      </c>
      <c r="X27" t="s">
        <v>81</v>
      </c>
      <c r="Y27" t="s">
        <v>344</v>
      </c>
      <c r="Z27" t="s">
        <v>345</v>
      </c>
      <c r="AH27">
        <v>2</v>
      </c>
      <c r="AI27">
        <v>2</v>
      </c>
      <c r="AU27">
        <v>2018</v>
      </c>
      <c r="BR27" t="s">
        <v>85</v>
      </c>
      <c r="BS27" t="s">
        <v>346</v>
      </c>
      <c r="BT27" t="str">
        <f>HYPERLINK("https%3A%2F%2Fwww.webofscience.com%2Fwos%2Fwoscc%2Ffull-record%2FWOS:000450163702078","View Full Record in Web of Science")</f>
        <v>View Full Record in Web of Science</v>
      </c>
    </row>
    <row r="28" spans="1:72" ht="12.75">
      <c r="A28" t="s">
        <v>98</v>
      </c>
      <c r="B28" t="s">
        <v>347</v>
      </c>
      <c r="D28" t="s">
        <v>100</v>
      </c>
      <c r="F28" t="s">
        <v>348</v>
      </c>
      <c r="I28" t="s">
        <v>349</v>
      </c>
      <c r="J28" t="s">
        <v>103</v>
      </c>
      <c r="K28" t="s">
        <v>104</v>
      </c>
      <c r="N28" t="s">
        <v>105</v>
      </c>
      <c r="O28" t="s">
        <v>106</v>
      </c>
      <c r="P28" t="s">
        <v>107</v>
      </c>
      <c r="Q28" t="s">
        <v>108</v>
      </c>
      <c r="V28" t="s">
        <v>350</v>
      </c>
      <c r="W28" t="s">
        <v>351</v>
      </c>
      <c r="X28" t="s">
        <v>81</v>
      </c>
      <c r="Y28" t="s">
        <v>352</v>
      </c>
      <c r="Z28" t="s">
        <v>353</v>
      </c>
      <c r="AH28">
        <v>0</v>
      </c>
      <c r="AI28">
        <v>0</v>
      </c>
      <c r="AU28">
        <v>2018</v>
      </c>
      <c r="BB28">
        <v>718</v>
      </c>
      <c r="BC28">
        <v>721</v>
      </c>
      <c r="BR28" t="s">
        <v>85</v>
      </c>
      <c r="BS28" t="s">
        <v>354</v>
      </c>
      <c r="BT28" t="str">
        <f>HYPERLINK("https%3A%2F%2Fwww.webofscience.com%2Fwos%2Fwoscc%2Ffull-record%2FWOS:000465373000120","View Full Record in Web of Science")</f>
        <v>View Full Record in Web of Science</v>
      </c>
    </row>
    <row r="29" spans="1:72" ht="12.75">
      <c r="A29" t="s">
        <v>98</v>
      </c>
      <c r="B29" t="s">
        <v>355</v>
      </c>
      <c r="E29" t="s">
        <v>334</v>
      </c>
      <c r="F29" t="s">
        <v>356</v>
      </c>
      <c r="I29" t="s">
        <v>357</v>
      </c>
      <c r="J29" t="s">
        <v>358</v>
      </c>
      <c r="K29" t="s">
        <v>359</v>
      </c>
      <c r="N29" t="s">
        <v>105</v>
      </c>
      <c r="O29" t="s">
        <v>360</v>
      </c>
      <c r="P29" t="s">
        <v>361</v>
      </c>
      <c r="Q29" t="s">
        <v>362</v>
      </c>
      <c r="V29" t="s">
        <v>363</v>
      </c>
      <c r="W29" t="s">
        <v>364</v>
      </c>
      <c r="X29" t="s">
        <v>315</v>
      </c>
      <c r="Y29" t="s">
        <v>365</v>
      </c>
      <c r="Z29" t="s">
        <v>366</v>
      </c>
      <c r="AH29">
        <v>3</v>
      </c>
      <c r="AI29">
        <v>3</v>
      </c>
      <c r="AU29">
        <v>2017</v>
      </c>
      <c r="BR29" t="s">
        <v>85</v>
      </c>
      <c r="BS29" t="s">
        <v>367</v>
      </c>
      <c r="BT29" t="str">
        <f>HYPERLINK("https%3A%2F%2Fwww.webofscience.com%2Fwos%2Fwoscc%2Ffull-record%2FWOS:000418374402034","View Full Record in Web of Science")</f>
        <v>View Full Record in Web of Science</v>
      </c>
    </row>
    <row r="30" spans="1:72" ht="12.75">
      <c r="A30" t="s">
        <v>72</v>
      </c>
      <c r="B30" t="s">
        <v>368</v>
      </c>
      <c r="F30" t="s">
        <v>369</v>
      </c>
      <c r="I30" t="s">
        <v>370</v>
      </c>
      <c r="J30" t="s">
        <v>371</v>
      </c>
      <c r="N30" t="s">
        <v>78</v>
      </c>
      <c r="V30" t="s">
        <v>372</v>
      </c>
      <c r="W30" t="s">
        <v>373</v>
      </c>
      <c r="X30" t="s">
        <v>374</v>
      </c>
      <c r="Y30" t="s">
        <v>375</v>
      </c>
      <c r="Z30" t="s">
        <v>376</v>
      </c>
      <c r="AH30">
        <v>14</v>
      </c>
      <c r="AI30">
        <v>14</v>
      </c>
      <c r="AT30" t="s">
        <v>377</v>
      </c>
      <c r="AU30">
        <v>2021</v>
      </c>
      <c r="AV30">
        <v>36</v>
      </c>
      <c r="AW30">
        <v>7</v>
      </c>
      <c r="BB30">
        <v>8028</v>
      </c>
      <c r="BC30">
        <v>8043</v>
      </c>
      <c r="BE30" t="s">
        <v>378</v>
      </c>
      <c r="BF30" t="str">
        <f>HYPERLINK("http://dx.doi.org/10.1109/TPEL.2020.3048928","http://dx.doi.org/10.1109/TPEL.2020.3048928")</f>
        <v>http://dx.doi.org/10.1109/TPEL.2020.3048928</v>
      </c>
      <c r="BR30" t="s">
        <v>85</v>
      </c>
      <c r="BS30" t="s">
        <v>379</v>
      </c>
      <c r="BT30" t="str">
        <f>HYPERLINK("https%3A%2F%2Fwww.webofscience.com%2Fwos%2Fwoscc%2Ffull-record%2FWOS:000628912300007","View Full Record in Web of Science")</f>
        <v>View Full Record in Web of Science</v>
      </c>
    </row>
    <row r="31" spans="1:72" ht="12.75">
      <c r="A31" t="s">
        <v>72</v>
      </c>
      <c r="B31" t="s">
        <v>380</v>
      </c>
      <c r="F31" t="s">
        <v>381</v>
      </c>
      <c r="I31" t="s">
        <v>382</v>
      </c>
      <c r="J31" t="s">
        <v>383</v>
      </c>
      <c r="N31" t="s">
        <v>78</v>
      </c>
      <c r="V31" t="s">
        <v>384</v>
      </c>
      <c r="W31" t="s">
        <v>385</v>
      </c>
      <c r="X31" t="s">
        <v>386</v>
      </c>
      <c r="Y31" t="s">
        <v>387</v>
      </c>
      <c r="Z31" t="s">
        <v>388</v>
      </c>
      <c r="AH31">
        <v>8</v>
      </c>
      <c r="AI31">
        <v>8</v>
      </c>
      <c r="AU31">
        <v>2021</v>
      </c>
      <c r="AV31">
        <v>70</v>
      </c>
      <c r="AW31">
        <v>1</v>
      </c>
      <c r="BB31">
        <v>161</v>
      </c>
      <c r="BC31">
        <v>172</v>
      </c>
      <c r="BE31" t="s">
        <v>389</v>
      </c>
      <c r="BF31" t="str">
        <f>HYPERLINK("http://dx.doi.org/10.24425/aee.2021.136059","http://dx.doi.org/10.24425/aee.2021.136059")</f>
        <v>http://dx.doi.org/10.24425/aee.2021.136059</v>
      </c>
      <c r="BR31" t="s">
        <v>85</v>
      </c>
      <c r="BS31" t="s">
        <v>390</v>
      </c>
      <c r="BT31" t="str">
        <f>HYPERLINK("https%3A%2F%2Fwww.webofscience.com%2Fwos%2Fwoscc%2Ffull-record%2FWOS:000634752700010","View Full Record in Web of Science")</f>
        <v>View Full Record in Web of Science</v>
      </c>
    </row>
    <row r="32" spans="1:72" ht="12.75">
      <c r="A32" t="s">
        <v>72</v>
      </c>
      <c r="B32" t="s">
        <v>391</v>
      </c>
      <c r="F32" t="s">
        <v>392</v>
      </c>
      <c r="I32" t="s">
        <v>393</v>
      </c>
      <c r="J32" t="s">
        <v>77</v>
      </c>
      <c r="N32" t="s">
        <v>78</v>
      </c>
      <c r="V32" t="s">
        <v>394</v>
      </c>
      <c r="W32" t="s">
        <v>395</v>
      </c>
      <c r="X32" t="s">
        <v>326</v>
      </c>
      <c r="Y32" t="s">
        <v>396</v>
      </c>
      <c r="Z32" t="s">
        <v>328</v>
      </c>
      <c r="AH32">
        <v>23</v>
      </c>
      <c r="AI32">
        <v>23</v>
      </c>
      <c r="AU32">
        <v>2020</v>
      </c>
      <c r="AV32">
        <v>8</v>
      </c>
      <c r="BB32">
        <v>106471</v>
      </c>
      <c r="BC32">
        <v>106486</v>
      </c>
      <c r="BE32" t="s">
        <v>397</v>
      </c>
      <c r="BF32" t="str">
        <f>HYPERLINK("http://dx.doi.org/10.1109/ACCESS.2020.3000872","http://dx.doi.org/10.1109/ACCESS.2020.3000872")</f>
        <v>http://dx.doi.org/10.1109/ACCESS.2020.3000872</v>
      </c>
      <c r="BR32" t="s">
        <v>85</v>
      </c>
      <c r="BS32" t="s">
        <v>398</v>
      </c>
      <c r="BT32" t="str">
        <f>HYPERLINK("https%3A%2F%2Fwww.webofscience.com%2Fwos%2Fwoscc%2Ffull-record%2FWOS:000544040800002","View Full Record in Web of Science")</f>
        <v>View Full Record in Web of Science</v>
      </c>
    </row>
    <row r="33" spans="1:72" ht="12.75">
      <c r="A33" t="s">
        <v>72</v>
      </c>
      <c r="B33" t="s">
        <v>399</v>
      </c>
      <c r="F33" t="s">
        <v>400</v>
      </c>
      <c r="I33" t="s">
        <v>401</v>
      </c>
      <c r="J33" t="s">
        <v>402</v>
      </c>
      <c r="N33" t="s">
        <v>78</v>
      </c>
      <c r="V33" t="s">
        <v>403</v>
      </c>
      <c r="W33" t="s">
        <v>404</v>
      </c>
      <c r="X33" t="s">
        <v>81</v>
      </c>
      <c r="Y33" t="s">
        <v>405</v>
      </c>
      <c r="Z33" t="s">
        <v>406</v>
      </c>
      <c r="AH33">
        <v>31</v>
      </c>
      <c r="AI33">
        <v>32</v>
      </c>
      <c r="AT33" t="s">
        <v>155</v>
      </c>
      <c r="AU33">
        <v>2021</v>
      </c>
      <c r="AV33">
        <v>45</v>
      </c>
      <c r="AW33">
        <v>2</v>
      </c>
      <c r="BB33">
        <v>2959</v>
      </c>
      <c r="BC33">
        <v>2979</v>
      </c>
      <c r="BE33" t="s">
        <v>407</v>
      </c>
      <c r="BF33" t="str">
        <f>HYPERLINK("http://dx.doi.org/10.1002/er.5991","http://dx.doi.org/10.1002/er.5991")</f>
        <v>http://dx.doi.org/10.1002/er.5991</v>
      </c>
      <c r="BH33" t="s">
        <v>408</v>
      </c>
      <c r="BR33" t="s">
        <v>85</v>
      </c>
      <c r="BS33" t="s">
        <v>409</v>
      </c>
      <c r="BT33" t="str">
        <f>HYPERLINK("https%3A%2F%2Fwww.webofscience.com%2Fwos%2Fwoscc%2Ffull-record%2FWOS:000569070900001","View Full Record in Web of Science")</f>
        <v>View Full Record in Web of Science</v>
      </c>
    </row>
    <row r="34" spans="1:72" ht="12.75">
      <c r="A34" t="s">
        <v>72</v>
      </c>
      <c r="B34" t="s">
        <v>410</v>
      </c>
      <c r="F34" t="s">
        <v>411</v>
      </c>
      <c r="I34" t="s">
        <v>412</v>
      </c>
      <c r="J34" t="s">
        <v>413</v>
      </c>
      <c r="N34" t="s">
        <v>78</v>
      </c>
      <c r="V34" t="s">
        <v>414</v>
      </c>
      <c r="W34" t="s">
        <v>415</v>
      </c>
      <c r="X34" t="s">
        <v>416</v>
      </c>
      <c r="Y34" t="s">
        <v>417</v>
      </c>
      <c r="Z34" t="s">
        <v>418</v>
      </c>
      <c r="AH34">
        <v>28</v>
      </c>
      <c r="AI34">
        <v>28</v>
      </c>
      <c r="AT34" t="s">
        <v>419</v>
      </c>
      <c r="AU34">
        <v>2018</v>
      </c>
      <c r="AV34">
        <v>12</v>
      </c>
      <c r="AW34">
        <v>8</v>
      </c>
      <c r="BB34">
        <v>1879</v>
      </c>
      <c r="BC34">
        <v>1888</v>
      </c>
      <c r="BE34" t="s">
        <v>420</v>
      </c>
      <c r="BF34" t="str">
        <f>HYPERLINK("http://dx.doi.org/10.1049/iet-gtd.2017.1356","http://dx.doi.org/10.1049/iet-gtd.2017.1356")</f>
        <v>http://dx.doi.org/10.1049/iet-gtd.2017.1356</v>
      </c>
      <c r="BR34" t="s">
        <v>85</v>
      </c>
      <c r="BS34" t="s">
        <v>421</v>
      </c>
      <c r="BT34" t="str">
        <f>HYPERLINK("https%3A%2F%2Fwww.webofscience.com%2Fwos%2Fwoscc%2Ffull-record%2FWOS:000430840000023","View Full Record in Web of Science")</f>
        <v>View Full Record in Web of Science</v>
      </c>
    </row>
    <row r="35" spans="1:72" ht="12.75">
      <c r="A35" t="s">
        <v>98</v>
      </c>
      <c r="B35" t="s">
        <v>422</v>
      </c>
      <c r="E35" t="s">
        <v>423</v>
      </c>
      <c r="F35" t="s">
        <v>424</v>
      </c>
      <c r="I35" t="s">
        <v>425</v>
      </c>
      <c r="J35" t="s">
        <v>426</v>
      </c>
      <c r="K35" t="s">
        <v>427</v>
      </c>
      <c r="N35" t="s">
        <v>105</v>
      </c>
      <c r="O35" t="s">
        <v>428</v>
      </c>
      <c r="P35" t="s">
        <v>429</v>
      </c>
      <c r="Q35" t="s">
        <v>430</v>
      </c>
      <c r="S35" t="s">
        <v>431</v>
      </c>
      <c r="V35" t="s">
        <v>432</v>
      </c>
      <c r="W35" t="s">
        <v>433</v>
      </c>
      <c r="X35" t="s">
        <v>434</v>
      </c>
      <c r="Y35" t="s">
        <v>435</v>
      </c>
      <c r="Z35" t="s">
        <v>436</v>
      </c>
      <c r="AH35">
        <v>4</v>
      </c>
      <c r="AI35">
        <v>4</v>
      </c>
      <c r="AU35">
        <v>2020</v>
      </c>
      <c r="AV35">
        <v>1614</v>
      </c>
      <c r="BD35">
        <v>12022</v>
      </c>
      <c r="BE35" t="s">
        <v>437</v>
      </c>
      <c r="BF35" t="str">
        <f>HYPERLINK("http://dx.doi.org/10.1088/1742-6596/1614/1/012022","http://dx.doi.org/10.1088/1742-6596/1614/1/012022")</f>
        <v>http://dx.doi.org/10.1088/1742-6596/1614/1/012022</v>
      </c>
      <c r="BR35" t="s">
        <v>85</v>
      </c>
      <c r="BS35" t="s">
        <v>438</v>
      </c>
      <c r="BT35" t="str">
        <f>HYPERLINK("https%3A%2F%2Fwww.webofscience.com%2Fwos%2Fwoscc%2Ffull-record%2FWOS:000632199700022","View Full Record in Web of Science")</f>
        <v>View Full Record in Web of Science</v>
      </c>
    </row>
    <row r="36" spans="1:72" ht="12.75">
      <c r="A36" t="s">
        <v>98</v>
      </c>
      <c r="B36" t="s">
        <v>439</v>
      </c>
      <c r="E36" t="s">
        <v>334</v>
      </c>
      <c r="F36" t="s">
        <v>440</v>
      </c>
      <c r="I36" t="s">
        <v>441</v>
      </c>
      <c r="J36" t="s">
        <v>442</v>
      </c>
      <c r="K36" t="s">
        <v>443</v>
      </c>
      <c r="N36" t="s">
        <v>105</v>
      </c>
      <c r="O36" t="s">
        <v>444</v>
      </c>
      <c r="P36" t="s">
        <v>445</v>
      </c>
      <c r="Q36" t="s">
        <v>446</v>
      </c>
      <c r="V36" t="s">
        <v>447</v>
      </c>
      <c r="W36" t="s">
        <v>448</v>
      </c>
      <c r="X36" t="s">
        <v>374</v>
      </c>
      <c r="Y36" t="s">
        <v>449</v>
      </c>
      <c r="AH36">
        <v>2</v>
      </c>
      <c r="AI36">
        <v>2</v>
      </c>
      <c r="AU36">
        <v>2020</v>
      </c>
      <c r="BE36" t="s">
        <v>450</v>
      </c>
      <c r="BF36" t="str">
        <f>HYPERLINK("http://dx.doi.org/10.1109/VPPC49601.2020.9330869","http://dx.doi.org/10.1109/VPPC49601.2020.9330869")</f>
        <v>http://dx.doi.org/10.1109/VPPC49601.2020.9330869</v>
      </c>
      <c r="BR36" t="s">
        <v>85</v>
      </c>
      <c r="BS36" t="s">
        <v>451</v>
      </c>
      <c r="BT36" t="str">
        <f>HYPERLINK("https%3A%2F%2Fwww.webofscience.com%2Fwos%2Fwoscc%2Ffull-record%2FWOS:000657274800044","View Full Record in Web of Science")</f>
        <v>View Full Record in Web of Science</v>
      </c>
    </row>
    <row r="37" spans="1:72" ht="12.75">
      <c r="A37" t="s">
        <v>72</v>
      </c>
      <c r="B37" t="s">
        <v>452</v>
      </c>
      <c r="F37" t="s">
        <v>453</v>
      </c>
      <c r="I37" t="s">
        <v>454</v>
      </c>
      <c r="J37" t="s">
        <v>455</v>
      </c>
      <c r="N37" t="s">
        <v>78</v>
      </c>
      <c r="V37" t="s">
        <v>456</v>
      </c>
      <c r="W37" t="s">
        <v>457</v>
      </c>
      <c r="X37" t="s">
        <v>458</v>
      </c>
      <c r="Y37" t="s">
        <v>459</v>
      </c>
      <c r="Z37" t="s">
        <v>285</v>
      </c>
      <c r="AH37">
        <v>12</v>
      </c>
      <c r="AI37">
        <v>12</v>
      </c>
      <c r="AT37" t="s">
        <v>460</v>
      </c>
      <c r="AU37">
        <v>2022</v>
      </c>
      <c r="AV37">
        <v>246</v>
      </c>
      <c r="BD37">
        <v>123444</v>
      </c>
      <c r="BE37" t="s">
        <v>461</v>
      </c>
      <c r="BF37" t="str">
        <f>HYPERLINK("http://dx.doi.org/10.1016/j.energy.2022.123444","http://dx.doi.org/10.1016/j.energy.2022.123444")</f>
        <v>http://dx.doi.org/10.1016/j.energy.2022.123444</v>
      </c>
      <c r="BH37" t="s">
        <v>462</v>
      </c>
      <c r="BR37" t="s">
        <v>85</v>
      </c>
      <c r="BS37" t="s">
        <v>463</v>
      </c>
      <c r="BT37" t="str">
        <f>HYPERLINK("https%3A%2F%2Fwww.webofscience.com%2Fwos%2Fwoscc%2Ffull-record%2FWOS:000791829100002","View Full Record in Web of Science")</f>
        <v>View Full Record in Web of Science</v>
      </c>
    </row>
    <row r="38" spans="1:72" ht="12.75">
      <c r="A38" t="s">
        <v>72</v>
      </c>
      <c r="B38" t="s">
        <v>464</v>
      </c>
      <c r="F38" t="s">
        <v>465</v>
      </c>
      <c r="I38" t="s">
        <v>466</v>
      </c>
      <c r="J38" t="s">
        <v>280</v>
      </c>
      <c r="N38" t="s">
        <v>78</v>
      </c>
      <c r="V38" t="s">
        <v>467</v>
      </c>
      <c r="W38" t="s">
        <v>468</v>
      </c>
      <c r="X38" t="s">
        <v>469</v>
      </c>
      <c r="Y38" t="s">
        <v>470</v>
      </c>
      <c r="Z38" t="s">
        <v>471</v>
      </c>
      <c r="AH38">
        <v>12</v>
      </c>
      <c r="AI38">
        <v>12</v>
      </c>
      <c r="AT38" t="s">
        <v>95</v>
      </c>
      <c r="AU38">
        <v>2021</v>
      </c>
      <c r="AV38">
        <v>199</v>
      </c>
      <c r="BD38">
        <v>117528</v>
      </c>
      <c r="BE38" t="s">
        <v>472</v>
      </c>
      <c r="BF38" t="str">
        <f>HYPERLINK("http://dx.doi.org/10.1016/j.applthermaleng.2021.117528","http://dx.doi.org/10.1016/j.applthermaleng.2021.117528")</f>
        <v>http://dx.doi.org/10.1016/j.applthermaleng.2021.117528</v>
      </c>
      <c r="BH38" t="s">
        <v>473</v>
      </c>
      <c r="BR38" t="s">
        <v>85</v>
      </c>
      <c r="BS38" t="s">
        <v>474</v>
      </c>
      <c r="BT38" t="str">
        <f>HYPERLINK("https%3A%2F%2Fwww.webofscience.com%2Fwos%2Fwoscc%2Ffull-record%2FWOS:000701683700003","View Full Record in Web of Science")</f>
        <v>View Full Record in Web of Science</v>
      </c>
    </row>
    <row r="39" spans="1:72" ht="12.75">
      <c r="A39" t="s">
        <v>72</v>
      </c>
      <c r="B39" t="s">
        <v>475</v>
      </c>
      <c r="F39" t="s">
        <v>476</v>
      </c>
      <c r="I39" t="s">
        <v>477</v>
      </c>
      <c r="J39" t="s">
        <v>478</v>
      </c>
      <c r="N39" t="s">
        <v>78</v>
      </c>
      <c r="V39" t="s">
        <v>479</v>
      </c>
      <c r="W39" t="s">
        <v>480</v>
      </c>
      <c r="X39" t="s">
        <v>374</v>
      </c>
      <c r="Y39" t="s">
        <v>481</v>
      </c>
      <c r="Z39" t="s">
        <v>482</v>
      </c>
      <c r="AH39">
        <v>1</v>
      </c>
      <c r="AI39">
        <v>1</v>
      </c>
      <c r="AT39" t="s">
        <v>377</v>
      </c>
      <c r="AU39">
        <v>2022</v>
      </c>
      <c r="AV39">
        <v>26</v>
      </c>
      <c r="AW39">
        <v>3</v>
      </c>
      <c r="BB39">
        <v>205</v>
      </c>
      <c r="BC39">
        <v>216</v>
      </c>
      <c r="BE39" t="s">
        <v>483</v>
      </c>
      <c r="BF39" t="str">
        <f>HYPERLINK("http://dx.doi.org/10.4995/la.2022.17696","http://dx.doi.org/10.4995/la.2022.17696")</f>
        <v>http://dx.doi.org/10.4995/la.2022.17696</v>
      </c>
      <c r="BR39" t="s">
        <v>85</v>
      </c>
      <c r="BS39" t="s">
        <v>484</v>
      </c>
      <c r="BT39" t="str">
        <f>HYPERLINK("https%3A%2F%2Fwww.webofscience.com%2Fwos%2Fwoscc%2Ffull-record%2FWOS:000834989300005","View Full Record in Web of Science")</f>
        <v>View Full Record in Web of Science</v>
      </c>
    </row>
    <row r="40" spans="1:72" ht="12.75">
      <c r="A40" t="s">
        <v>72</v>
      </c>
      <c r="B40" t="s">
        <v>485</v>
      </c>
      <c r="F40" t="s">
        <v>486</v>
      </c>
      <c r="I40" t="s">
        <v>487</v>
      </c>
      <c r="J40" t="s">
        <v>488</v>
      </c>
      <c r="N40" t="s">
        <v>78</v>
      </c>
      <c r="V40" t="s">
        <v>489</v>
      </c>
      <c r="W40" t="s">
        <v>490</v>
      </c>
      <c r="X40" t="s">
        <v>374</v>
      </c>
      <c r="Y40" t="s">
        <v>491</v>
      </c>
      <c r="Z40" t="s">
        <v>492</v>
      </c>
      <c r="AH40">
        <v>0</v>
      </c>
      <c r="AI40">
        <v>0</v>
      </c>
      <c r="AT40" t="s">
        <v>493</v>
      </c>
      <c r="AU40">
        <v>2022</v>
      </c>
      <c r="AV40">
        <v>266</v>
      </c>
      <c r="AX40">
        <v>2</v>
      </c>
      <c r="BD40">
        <v>112872</v>
      </c>
      <c r="BE40" t="s">
        <v>494</v>
      </c>
      <c r="BF40" t="str">
        <f>HYPERLINK("http://dx.doi.org/10.1016/j.oceaneng.2022.112872","http://dx.doi.org/10.1016/j.oceaneng.2022.112872")</f>
        <v>http://dx.doi.org/10.1016/j.oceaneng.2022.112872</v>
      </c>
      <c r="BH40" t="s">
        <v>495</v>
      </c>
      <c r="BR40" t="s">
        <v>85</v>
      </c>
      <c r="BS40" t="s">
        <v>496</v>
      </c>
      <c r="BT40" t="str">
        <f>HYPERLINK("https%3A%2F%2Fwww.webofscience.com%2Fwos%2Fwoscc%2Ffull-record%2FWOS:000877597500003","View Full Record in Web of Science")</f>
        <v>View Full Record in Web of Science</v>
      </c>
    </row>
    <row r="41" spans="1:72" ht="12.75">
      <c r="A41" t="s">
        <v>98</v>
      </c>
      <c r="B41" t="s">
        <v>497</v>
      </c>
      <c r="E41" t="s">
        <v>334</v>
      </c>
      <c r="F41" t="s">
        <v>498</v>
      </c>
      <c r="I41" t="s">
        <v>499</v>
      </c>
      <c r="J41" t="s">
        <v>500</v>
      </c>
      <c r="K41" t="s">
        <v>501</v>
      </c>
      <c r="N41" t="s">
        <v>105</v>
      </c>
      <c r="O41" t="s">
        <v>502</v>
      </c>
      <c r="P41" t="s">
        <v>503</v>
      </c>
      <c r="Q41" t="s">
        <v>504</v>
      </c>
      <c r="S41" t="s">
        <v>505</v>
      </c>
      <c r="V41" t="s">
        <v>506</v>
      </c>
      <c r="W41" t="s">
        <v>507</v>
      </c>
      <c r="X41" t="s">
        <v>326</v>
      </c>
      <c r="Y41" t="s">
        <v>508</v>
      </c>
      <c r="Z41" t="s">
        <v>509</v>
      </c>
      <c r="AH41">
        <v>1</v>
      </c>
      <c r="AI41">
        <v>1</v>
      </c>
      <c r="AU41">
        <v>2017</v>
      </c>
      <c r="BB41">
        <v>808</v>
      </c>
      <c r="BC41">
        <v>813</v>
      </c>
      <c r="BR41" t="s">
        <v>85</v>
      </c>
      <c r="BS41" t="s">
        <v>510</v>
      </c>
      <c r="BT41" t="str">
        <f>HYPERLINK("https%3A%2F%2Fwww.webofscience.com%2Fwos%2Fwoscc%2Ffull-record%2FWOS:000403395600201","View Full Record in Web of Science")</f>
        <v>View Full Record in Web of Science</v>
      </c>
    </row>
    <row r="42" spans="1:72" ht="12.75">
      <c r="A42" t="s">
        <v>511</v>
      </c>
      <c r="B42" t="s">
        <v>512</v>
      </c>
      <c r="C42" t="s">
        <v>513</v>
      </c>
      <c r="F42" t="s">
        <v>514</v>
      </c>
      <c r="G42" t="s">
        <v>513</v>
      </c>
      <c r="I42" t="s">
        <v>515</v>
      </c>
      <c r="J42" t="s">
        <v>516</v>
      </c>
      <c r="K42" t="s">
        <v>517</v>
      </c>
      <c r="N42" t="s">
        <v>518</v>
      </c>
      <c r="W42" t="s">
        <v>519</v>
      </c>
      <c r="X42" t="s">
        <v>520</v>
      </c>
      <c r="Y42" t="s">
        <v>521</v>
      </c>
      <c r="AH42">
        <v>1</v>
      </c>
      <c r="AI42">
        <v>1</v>
      </c>
      <c r="AU42">
        <v>2018</v>
      </c>
      <c r="BB42">
        <v>65</v>
      </c>
      <c r="BC42">
        <v>90</v>
      </c>
      <c r="BE42" t="s">
        <v>522</v>
      </c>
      <c r="BF42" t="str">
        <f>HYPERLINK("http://dx.doi.org/10.1007/978-3-319-93677-2_4","http://dx.doi.org/10.1007/978-3-319-93677-2_4")</f>
        <v>http://dx.doi.org/10.1007/978-3-319-93677-2_4</v>
      </c>
      <c r="BG42" t="s">
        <v>523</v>
      </c>
      <c r="BR42" t="s">
        <v>85</v>
      </c>
      <c r="BS42" t="s">
        <v>524</v>
      </c>
      <c r="BT42" t="str">
        <f>HYPERLINK("https%3A%2F%2Fwww.webofscience.com%2Fwos%2Fwoscc%2Ffull-record%2FWOS:000452979100005","View Full Record in Web of Science")</f>
        <v>View Full Record in Web of Science</v>
      </c>
    </row>
    <row r="43" spans="1:72" ht="12.75">
      <c r="A43" t="s">
        <v>72</v>
      </c>
      <c r="B43" t="s">
        <v>525</v>
      </c>
      <c r="F43" t="s">
        <v>526</v>
      </c>
      <c r="I43" t="s">
        <v>527</v>
      </c>
      <c r="J43" t="s">
        <v>528</v>
      </c>
      <c r="N43" t="s">
        <v>78</v>
      </c>
      <c r="V43" t="s">
        <v>529</v>
      </c>
      <c r="W43" t="s">
        <v>530</v>
      </c>
      <c r="X43" t="s">
        <v>531</v>
      </c>
      <c r="Y43" t="s">
        <v>532</v>
      </c>
      <c r="Z43" t="s">
        <v>533</v>
      </c>
      <c r="AH43">
        <v>0</v>
      </c>
      <c r="AI43">
        <v>0</v>
      </c>
      <c r="AT43" t="s">
        <v>534</v>
      </c>
      <c r="AU43">
        <v>2022</v>
      </c>
      <c r="AV43">
        <v>10</v>
      </c>
      <c r="BD43">
        <v>971177</v>
      </c>
      <c r="BE43" t="s">
        <v>535</v>
      </c>
      <c r="BF43" t="str">
        <f>HYPERLINK("http://dx.doi.org/10.3389/fenrg.2022.971177","http://dx.doi.org/10.3389/fenrg.2022.971177")</f>
        <v>http://dx.doi.org/10.3389/fenrg.2022.971177</v>
      </c>
      <c r="BR43" t="s">
        <v>85</v>
      </c>
      <c r="BS43" t="s">
        <v>536</v>
      </c>
      <c r="BT43" t="str">
        <f>HYPERLINK("https%3A%2F%2Fwww.webofscience.com%2Fwos%2Fwoscc%2Ffull-record%2FWOS:000885390900001","View Full Record in Web of Science")</f>
        <v>View Full Record in Web of Science</v>
      </c>
    </row>
    <row r="44" spans="1:72" ht="12.75">
      <c r="A44" t="s">
        <v>72</v>
      </c>
      <c r="B44" t="s">
        <v>537</v>
      </c>
      <c r="F44" t="s">
        <v>538</v>
      </c>
      <c r="I44" t="s">
        <v>539</v>
      </c>
      <c r="J44" t="s">
        <v>540</v>
      </c>
      <c r="N44" t="s">
        <v>78</v>
      </c>
      <c r="V44" t="s">
        <v>541</v>
      </c>
      <c r="W44" t="s">
        <v>542</v>
      </c>
      <c r="X44" t="s">
        <v>543</v>
      </c>
      <c r="Y44" t="s">
        <v>544</v>
      </c>
      <c r="Z44" t="s">
        <v>285</v>
      </c>
      <c r="AH44">
        <v>31</v>
      </c>
      <c r="AI44">
        <v>31</v>
      </c>
      <c r="AT44" t="s">
        <v>545</v>
      </c>
      <c r="AU44">
        <v>2019</v>
      </c>
      <c r="AV44">
        <v>193</v>
      </c>
      <c r="BB44">
        <v>706</v>
      </c>
      <c r="BC44">
        <v>714</v>
      </c>
      <c r="BE44" t="s">
        <v>546</v>
      </c>
      <c r="BF44" t="str">
        <f>HYPERLINK("http://dx.doi.org/10.1016/j.solener.2019.10.013","http://dx.doi.org/10.1016/j.solener.2019.10.013")</f>
        <v>http://dx.doi.org/10.1016/j.solener.2019.10.013</v>
      </c>
      <c r="BR44" t="s">
        <v>85</v>
      </c>
      <c r="BS44" t="s">
        <v>547</v>
      </c>
      <c r="BT44" t="str">
        <f>HYPERLINK("https%3A%2F%2Fwww.webofscience.com%2Fwos%2Fwoscc%2Ffull-record%2FWOS:000498747800068","View Full Record in Web of Science")</f>
        <v>View Full Record in Web of Science</v>
      </c>
    </row>
    <row r="45" spans="1:72" ht="12.75">
      <c r="A45" t="s">
        <v>72</v>
      </c>
      <c r="B45" t="s">
        <v>548</v>
      </c>
      <c r="F45" t="s">
        <v>549</v>
      </c>
      <c r="I45" t="s">
        <v>550</v>
      </c>
      <c r="J45" t="s">
        <v>77</v>
      </c>
      <c r="N45" t="s">
        <v>78</v>
      </c>
      <c r="V45" t="s">
        <v>551</v>
      </c>
      <c r="W45" t="s">
        <v>552</v>
      </c>
      <c r="X45" t="s">
        <v>553</v>
      </c>
      <c r="Y45" t="s">
        <v>554</v>
      </c>
      <c r="Z45" t="s">
        <v>555</v>
      </c>
      <c r="AH45">
        <v>3</v>
      </c>
      <c r="AI45">
        <v>3</v>
      </c>
      <c r="AU45">
        <v>2022</v>
      </c>
      <c r="AV45">
        <v>10</v>
      </c>
      <c r="BB45">
        <v>132725</v>
      </c>
      <c r="BC45">
        <v>132741</v>
      </c>
      <c r="BE45" t="s">
        <v>556</v>
      </c>
      <c r="BF45" t="str">
        <f>HYPERLINK("http://dx.doi.org/10.1109/ACCESS.2022.3230915","http://dx.doi.org/10.1109/ACCESS.2022.3230915")</f>
        <v>http://dx.doi.org/10.1109/ACCESS.2022.3230915</v>
      </c>
      <c r="BR45" t="s">
        <v>85</v>
      </c>
      <c r="BS45" t="s">
        <v>557</v>
      </c>
      <c r="BT45" t="str">
        <f>HYPERLINK("https%3A%2F%2Fwww.webofscience.com%2Fwos%2Fwoscc%2Ffull-record%2FWOS:000905721200001","View Full Record in Web of Science")</f>
        <v>View Full Record in Web of Science</v>
      </c>
    </row>
    <row r="46" spans="1:72" ht="12.75">
      <c r="A46" t="s">
        <v>72</v>
      </c>
      <c r="B46" t="s">
        <v>558</v>
      </c>
      <c r="F46" t="s">
        <v>559</v>
      </c>
      <c r="I46" t="s">
        <v>560</v>
      </c>
      <c r="J46" t="s">
        <v>245</v>
      </c>
      <c r="N46" t="s">
        <v>78</v>
      </c>
      <c r="V46" t="s">
        <v>561</v>
      </c>
      <c r="W46" t="s">
        <v>562</v>
      </c>
      <c r="X46" t="s">
        <v>326</v>
      </c>
      <c r="Y46" t="s">
        <v>563</v>
      </c>
      <c r="Z46" t="s">
        <v>564</v>
      </c>
      <c r="AH46">
        <v>2</v>
      </c>
      <c r="AI46">
        <v>2</v>
      </c>
      <c r="AT46" t="s">
        <v>131</v>
      </c>
      <c r="AU46">
        <v>2018</v>
      </c>
      <c r="AV46">
        <v>69</v>
      </c>
      <c r="AW46">
        <v>2</v>
      </c>
      <c r="BB46">
        <v>135</v>
      </c>
      <c r="BC46">
        <v>145</v>
      </c>
      <c r="BE46" t="s">
        <v>565</v>
      </c>
      <c r="BF46" t="str">
        <f>HYPERLINK("http://dx.doi.org/10.21278/brod69209","http://dx.doi.org/10.21278/brod69209")</f>
        <v>http://dx.doi.org/10.21278/brod69209</v>
      </c>
      <c r="BR46" t="s">
        <v>85</v>
      </c>
      <c r="BS46" t="s">
        <v>566</v>
      </c>
      <c r="BT46" t="str">
        <f>HYPERLINK("https%3A%2F%2Fwww.webofscience.com%2Fwos%2Fwoscc%2Ffull-record%2FWOS:000437364600009","View Full Record in Web of Science")</f>
        <v>View Full Record in Web of Science</v>
      </c>
    </row>
    <row r="47" spans="1:72" ht="12.75">
      <c r="A47" t="s">
        <v>72</v>
      </c>
      <c r="B47" t="s">
        <v>567</v>
      </c>
      <c r="F47" t="s">
        <v>568</v>
      </c>
      <c r="I47" t="s">
        <v>569</v>
      </c>
      <c r="J47" t="s">
        <v>144</v>
      </c>
      <c r="N47" t="s">
        <v>78</v>
      </c>
      <c r="V47" t="s">
        <v>570</v>
      </c>
      <c r="W47" t="s">
        <v>571</v>
      </c>
      <c r="X47" t="s">
        <v>572</v>
      </c>
      <c r="Y47" t="s">
        <v>573</v>
      </c>
      <c r="Z47" t="s">
        <v>406</v>
      </c>
      <c r="AH47">
        <v>18</v>
      </c>
      <c r="AI47">
        <v>18</v>
      </c>
      <c r="AT47" t="s">
        <v>574</v>
      </c>
      <c r="AU47">
        <v>2020</v>
      </c>
      <c r="AV47">
        <v>266</v>
      </c>
      <c r="BD47">
        <v>121859</v>
      </c>
      <c r="BE47" t="s">
        <v>575</v>
      </c>
      <c r="BF47" t="str">
        <f>HYPERLINK("http://dx.doi.org/10.1016/j.jclepro.2020.121859","http://dx.doi.org/10.1016/j.jclepro.2020.121859")</f>
        <v>http://dx.doi.org/10.1016/j.jclepro.2020.121859</v>
      </c>
      <c r="BR47" t="s">
        <v>85</v>
      </c>
      <c r="BS47" t="s">
        <v>576</v>
      </c>
      <c r="BT47" t="str">
        <f>HYPERLINK("https%3A%2F%2Fwww.webofscience.com%2Fwos%2Fwoscc%2Ffull-record%2FWOS:000542424000014","View Full Record in Web of Science")</f>
        <v>View Full Record in Web of Science</v>
      </c>
    </row>
    <row r="48" spans="1:72" ht="12.75">
      <c r="A48" t="s">
        <v>98</v>
      </c>
      <c r="B48" t="s">
        <v>577</v>
      </c>
      <c r="D48" t="s">
        <v>100</v>
      </c>
      <c r="F48" t="s">
        <v>578</v>
      </c>
      <c r="I48" t="s">
        <v>579</v>
      </c>
      <c r="J48" t="s">
        <v>103</v>
      </c>
      <c r="K48" t="s">
        <v>104</v>
      </c>
      <c r="N48" t="s">
        <v>105</v>
      </c>
      <c r="O48" t="s">
        <v>106</v>
      </c>
      <c r="P48" t="s">
        <v>107</v>
      </c>
      <c r="Q48" t="s">
        <v>108</v>
      </c>
      <c r="V48" t="s">
        <v>580</v>
      </c>
      <c r="W48" t="s">
        <v>581</v>
      </c>
      <c r="X48" t="s">
        <v>305</v>
      </c>
      <c r="Y48" t="s">
        <v>582</v>
      </c>
      <c r="Z48" t="s">
        <v>583</v>
      </c>
      <c r="AH48">
        <v>5</v>
      </c>
      <c r="AI48">
        <v>5</v>
      </c>
      <c r="AU48">
        <v>2018</v>
      </c>
      <c r="BB48">
        <v>1121</v>
      </c>
      <c r="BC48">
        <v>1125</v>
      </c>
      <c r="BR48" t="s">
        <v>85</v>
      </c>
      <c r="BS48" t="s">
        <v>584</v>
      </c>
      <c r="BT48" t="str">
        <f>HYPERLINK("https%3A%2F%2Fwww.webofscience.com%2Fwos%2Fwoscc%2Ffull-record%2FWOS:000465373000187","View Full Record in Web of Science")</f>
        <v>View Full Record in Web of Science</v>
      </c>
    </row>
    <row r="49" spans="1:72" ht="12.75">
      <c r="A49" t="s">
        <v>72</v>
      </c>
      <c r="B49" t="s">
        <v>585</v>
      </c>
      <c r="F49" t="s">
        <v>586</v>
      </c>
      <c r="I49" t="s">
        <v>587</v>
      </c>
      <c r="J49" t="s">
        <v>588</v>
      </c>
      <c r="N49" t="s">
        <v>78</v>
      </c>
      <c r="V49" t="s">
        <v>589</v>
      </c>
      <c r="W49" t="s">
        <v>590</v>
      </c>
      <c r="X49" t="s">
        <v>591</v>
      </c>
      <c r="Y49" t="s">
        <v>592</v>
      </c>
      <c r="Z49" t="s">
        <v>593</v>
      </c>
      <c r="AH49">
        <v>2</v>
      </c>
      <c r="AI49">
        <v>2</v>
      </c>
      <c r="AT49" t="s">
        <v>594</v>
      </c>
      <c r="AU49">
        <v>2017</v>
      </c>
      <c r="AV49">
        <v>7</v>
      </c>
      <c r="AW49">
        <v>5</v>
      </c>
      <c r="BB49">
        <v>1962</v>
      </c>
      <c r="BC49">
        <v>1966</v>
      </c>
      <c r="BR49" t="s">
        <v>85</v>
      </c>
      <c r="BS49" t="s">
        <v>595</v>
      </c>
      <c r="BT49" t="str">
        <f>HYPERLINK("https%3A%2F%2Fwww.webofscience.com%2Fwos%2Fwoscc%2Ffull-record%2FWOS:000416761100013","View Full Record in Web of Science")</f>
        <v>View Full Record in Web of Science</v>
      </c>
    </row>
    <row r="50" spans="1:72" ht="12.75">
      <c r="A50" t="s">
        <v>72</v>
      </c>
      <c r="B50" t="s">
        <v>596</v>
      </c>
      <c r="F50" t="s">
        <v>597</v>
      </c>
      <c r="I50" t="s">
        <v>598</v>
      </c>
      <c r="J50" t="s">
        <v>599</v>
      </c>
      <c r="N50" t="s">
        <v>78</v>
      </c>
      <c r="V50" t="s">
        <v>600</v>
      </c>
      <c r="W50" t="s">
        <v>601</v>
      </c>
      <c r="X50" t="s">
        <v>602</v>
      </c>
      <c r="Y50" t="s">
        <v>603</v>
      </c>
      <c r="Z50" t="s">
        <v>555</v>
      </c>
      <c r="AH50">
        <v>5</v>
      </c>
      <c r="AI50">
        <v>5</v>
      </c>
      <c r="AT50" t="s">
        <v>604</v>
      </c>
      <c r="AU50">
        <v>2022</v>
      </c>
      <c r="AV50">
        <v>45</v>
      </c>
      <c r="AW50">
        <v>8</v>
      </c>
      <c r="BB50">
        <v>4252</v>
      </c>
      <c r="BC50">
        <v>4277</v>
      </c>
      <c r="BE50" t="s">
        <v>605</v>
      </c>
      <c r="BF50" t="str">
        <f>HYPERLINK("http://dx.doi.org/10.1002/mma.8038","http://dx.doi.org/10.1002/mma.8038")</f>
        <v>http://dx.doi.org/10.1002/mma.8038</v>
      </c>
      <c r="BH50" t="s">
        <v>606</v>
      </c>
      <c r="BR50" t="s">
        <v>85</v>
      </c>
      <c r="BS50" t="s">
        <v>607</v>
      </c>
      <c r="BT50" t="str">
        <f>HYPERLINK("https%3A%2F%2Fwww.webofscience.com%2Fwos%2Fwoscc%2Ffull-record%2FWOS:000735201800001","View Full Record in Web of Science")</f>
        <v>View Full Record in Web of Science</v>
      </c>
    </row>
    <row r="51" spans="1:72" ht="12.75">
      <c r="A51" t="s">
        <v>72</v>
      </c>
      <c r="B51" t="s">
        <v>608</v>
      </c>
      <c r="F51" t="s">
        <v>609</v>
      </c>
      <c r="I51" t="s">
        <v>610</v>
      </c>
      <c r="J51" t="s">
        <v>269</v>
      </c>
      <c r="N51" t="s">
        <v>78</v>
      </c>
      <c r="V51" t="s">
        <v>611</v>
      </c>
      <c r="W51" t="s">
        <v>612</v>
      </c>
      <c r="X51" t="s">
        <v>613</v>
      </c>
      <c r="Y51" t="s">
        <v>614</v>
      </c>
      <c r="Z51" t="s">
        <v>615</v>
      </c>
      <c r="AH51">
        <v>12</v>
      </c>
      <c r="AI51">
        <v>13</v>
      </c>
      <c r="AT51" t="s">
        <v>616</v>
      </c>
      <c r="AU51">
        <v>2021</v>
      </c>
      <c r="AV51">
        <v>237</v>
      </c>
      <c r="BD51">
        <v>114144</v>
      </c>
      <c r="BE51" t="s">
        <v>617</v>
      </c>
      <c r="BF51" t="str">
        <f>HYPERLINK("http://dx.doi.org/10.1016/j.enconman.2021.114144","http://dx.doi.org/10.1016/j.enconman.2021.114144")</f>
        <v>http://dx.doi.org/10.1016/j.enconman.2021.114144</v>
      </c>
      <c r="BH51" t="s">
        <v>618</v>
      </c>
      <c r="BR51" t="s">
        <v>85</v>
      </c>
      <c r="BS51" t="s">
        <v>619</v>
      </c>
      <c r="BT51" t="str">
        <f>HYPERLINK("https%3A%2F%2Fwww.webofscience.com%2Fwos%2Fwoscc%2Ffull-record%2FWOS:000644941800001","View Full Record in Web of Science")</f>
        <v>View Full Record in Web of Science</v>
      </c>
    </row>
    <row r="52" spans="1:72" ht="12.75">
      <c r="A52" t="s">
        <v>98</v>
      </c>
      <c r="B52" t="s">
        <v>620</v>
      </c>
      <c r="D52" t="s">
        <v>621</v>
      </c>
      <c r="F52" t="s">
        <v>622</v>
      </c>
      <c r="I52" t="s">
        <v>623</v>
      </c>
      <c r="J52" t="s">
        <v>624</v>
      </c>
      <c r="K52" t="s">
        <v>104</v>
      </c>
      <c r="N52" t="s">
        <v>105</v>
      </c>
      <c r="O52" t="s">
        <v>625</v>
      </c>
      <c r="P52" t="s">
        <v>626</v>
      </c>
      <c r="Q52" t="s">
        <v>627</v>
      </c>
      <c r="S52" t="s">
        <v>628</v>
      </c>
      <c r="V52" t="s">
        <v>629</v>
      </c>
      <c r="W52" t="s">
        <v>630</v>
      </c>
      <c r="X52" t="s">
        <v>326</v>
      </c>
      <c r="Y52" t="s">
        <v>631</v>
      </c>
      <c r="Z52" t="s">
        <v>632</v>
      </c>
      <c r="AH52">
        <v>0</v>
      </c>
      <c r="AI52">
        <v>0</v>
      </c>
      <c r="AU52">
        <v>2017</v>
      </c>
      <c r="BB52">
        <v>308</v>
      </c>
      <c r="BC52">
        <v>313</v>
      </c>
      <c r="BR52" t="s">
        <v>85</v>
      </c>
      <c r="BS52" t="s">
        <v>633</v>
      </c>
      <c r="BT52" t="str">
        <f>HYPERLINK("https%3A%2F%2Fwww.webofscience.com%2Fwos%2Fwoscc%2Ffull-record%2FWOS:000428724000045","View Full Record in Web of Science")</f>
        <v>View Full Record in Web of Science</v>
      </c>
    </row>
    <row r="53" spans="1:72" ht="12.75">
      <c r="A53" t="s">
        <v>72</v>
      </c>
      <c r="B53" t="s">
        <v>410</v>
      </c>
      <c r="F53" t="s">
        <v>634</v>
      </c>
      <c r="I53" t="s">
        <v>635</v>
      </c>
      <c r="J53" t="s">
        <v>636</v>
      </c>
      <c r="N53" t="s">
        <v>78</v>
      </c>
      <c r="V53" t="s">
        <v>637</v>
      </c>
      <c r="W53" t="s">
        <v>638</v>
      </c>
      <c r="X53" t="s">
        <v>416</v>
      </c>
      <c r="Y53" t="s">
        <v>417</v>
      </c>
      <c r="Z53" t="s">
        <v>639</v>
      </c>
      <c r="AH53">
        <v>2</v>
      </c>
      <c r="AI53">
        <v>2</v>
      </c>
      <c r="AT53" t="s">
        <v>229</v>
      </c>
      <c r="AU53">
        <v>2023</v>
      </c>
      <c r="AV53">
        <v>146</v>
      </c>
      <c r="BD53">
        <v>108714</v>
      </c>
      <c r="BE53" t="s">
        <v>640</v>
      </c>
      <c r="BF53" t="str">
        <f>HYPERLINK("http://dx.doi.org/10.1016/j.ijepes.2022.108714","http://dx.doi.org/10.1016/j.ijepes.2022.108714")</f>
        <v>http://dx.doi.org/10.1016/j.ijepes.2022.108714</v>
      </c>
      <c r="BH53" t="s">
        <v>641</v>
      </c>
      <c r="BR53" t="s">
        <v>85</v>
      </c>
      <c r="BS53" t="s">
        <v>642</v>
      </c>
      <c r="BT53" t="str">
        <f>HYPERLINK("https%3A%2F%2Fwww.webofscience.com%2Fwos%2Fwoscc%2Ffull-record%2FWOS:000918661300009","View Full Record in Web of Science")</f>
        <v>View Full Record in Web of Science</v>
      </c>
    </row>
    <row r="54" spans="1:72" ht="12.75">
      <c r="A54" t="s">
        <v>98</v>
      </c>
      <c r="B54" t="s">
        <v>643</v>
      </c>
      <c r="D54" t="s">
        <v>621</v>
      </c>
      <c r="F54" t="s">
        <v>644</v>
      </c>
      <c r="I54" t="s">
        <v>645</v>
      </c>
      <c r="J54" t="s">
        <v>624</v>
      </c>
      <c r="K54" t="s">
        <v>104</v>
      </c>
      <c r="N54" t="s">
        <v>105</v>
      </c>
      <c r="O54" t="s">
        <v>625</v>
      </c>
      <c r="P54" t="s">
        <v>626</v>
      </c>
      <c r="Q54" t="s">
        <v>627</v>
      </c>
      <c r="S54" t="s">
        <v>628</v>
      </c>
      <c r="V54" t="s">
        <v>646</v>
      </c>
      <c r="W54" t="s">
        <v>647</v>
      </c>
      <c r="X54" t="s">
        <v>326</v>
      </c>
      <c r="Y54" t="s">
        <v>648</v>
      </c>
      <c r="AH54">
        <v>0</v>
      </c>
      <c r="AI54">
        <v>0</v>
      </c>
      <c r="AU54">
        <v>2017</v>
      </c>
      <c r="BB54">
        <v>1016</v>
      </c>
      <c r="BC54">
        <v>1022</v>
      </c>
      <c r="BR54" t="s">
        <v>85</v>
      </c>
      <c r="BS54" t="s">
        <v>649</v>
      </c>
      <c r="BT54" t="str">
        <f>HYPERLINK("https%3A%2F%2Fwww.webofscience.com%2Fwos%2Fwoscc%2Ffull-record%2FWOS:000428724000153","View Full Record in Web of Science")</f>
        <v>View Full Record in Web of Science</v>
      </c>
    </row>
    <row r="55" spans="1:72" ht="12.75">
      <c r="A55" t="s">
        <v>98</v>
      </c>
      <c r="B55" t="s">
        <v>650</v>
      </c>
      <c r="E55" t="s">
        <v>334</v>
      </c>
      <c r="F55" t="s">
        <v>651</v>
      </c>
      <c r="I55" t="s">
        <v>652</v>
      </c>
      <c r="J55" t="s">
        <v>653</v>
      </c>
      <c r="K55" t="s">
        <v>104</v>
      </c>
      <c r="N55" t="s">
        <v>105</v>
      </c>
      <c r="O55" t="s">
        <v>654</v>
      </c>
      <c r="P55" t="s">
        <v>655</v>
      </c>
      <c r="Q55" t="s">
        <v>108</v>
      </c>
      <c r="V55" t="s">
        <v>656</v>
      </c>
      <c r="W55" t="s">
        <v>657</v>
      </c>
      <c r="X55" t="s">
        <v>658</v>
      </c>
      <c r="Y55" t="s">
        <v>659</v>
      </c>
      <c r="Z55" t="s">
        <v>660</v>
      </c>
      <c r="AH55">
        <v>1</v>
      </c>
      <c r="AI55">
        <v>1</v>
      </c>
      <c r="AU55">
        <v>2019</v>
      </c>
      <c r="BB55">
        <v>311</v>
      </c>
      <c r="BC55">
        <v>315</v>
      </c>
      <c r="BE55" t="s">
        <v>661</v>
      </c>
      <c r="BF55" t="str">
        <f>HYPERLINK("http://dx.doi.org/10.1109/mepcon47431.2019.9008207","http://dx.doi.org/10.1109/mepcon47431.2019.9008207")</f>
        <v>http://dx.doi.org/10.1109/mepcon47431.2019.9008207</v>
      </c>
      <c r="BR55" t="s">
        <v>85</v>
      </c>
      <c r="BS55" t="s">
        <v>662</v>
      </c>
      <c r="BT55" t="str">
        <f>HYPERLINK("https%3A%2F%2Fwww.webofscience.com%2Fwos%2Fwoscc%2Ffull-record%2FWOS:000613148500050","View Full Record in Web of Science")</f>
        <v>View Full Record in Web of Science</v>
      </c>
    </row>
    <row r="56" spans="1:72" ht="12.75">
      <c r="A56" t="s">
        <v>72</v>
      </c>
      <c r="B56" t="s">
        <v>663</v>
      </c>
      <c r="F56" t="s">
        <v>664</v>
      </c>
      <c r="I56" t="s">
        <v>665</v>
      </c>
      <c r="J56" t="s">
        <v>136</v>
      </c>
      <c r="N56" t="s">
        <v>78</v>
      </c>
      <c r="V56" t="s">
        <v>666</v>
      </c>
      <c r="W56" t="s">
        <v>667</v>
      </c>
      <c r="X56" t="s">
        <v>668</v>
      </c>
      <c r="Y56" t="s">
        <v>669</v>
      </c>
      <c r="Z56" t="s">
        <v>285</v>
      </c>
      <c r="AH56">
        <v>9</v>
      </c>
      <c r="AI56">
        <v>9</v>
      </c>
      <c r="AT56" t="s">
        <v>594</v>
      </c>
      <c r="AU56">
        <v>2022</v>
      </c>
      <c r="AV56">
        <v>53</v>
      </c>
      <c r="AX56" t="s">
        <v>670</v>
      </c>
      <c r="BD56">
        <v>102582</v>
      </c>
      <c r="BE56" t="s">
        <v>671</v>
      </c>
      <c r="BF56" t="str">
        <f>HYPERLINK("http://dx.doi.org/10.1016/j.seta.2022.102582","http://dx.doi.org/10.1016/j.seta.2022.102582")</f>
        <v>http://dx.doi.org/10.1016/j.seta.2022.102582</v>
      </c>
      <c r="BH56" t="s">
        <v>672</v>
      </c>
      <c r="BR56" t="s">
        <v>85</v>
      </c>
      <c r="BS56" t="s">
        <v>673</v>
      </c>
      <c r="BT56" t="str">
        <f>HYPERLINK("https%3A%2F%2Fwww.webofscience.com%2Fwos%2Fwoscc%2Ffull-record%2FWOS:000878732000004","View Full Record in Web of Science")</f>
        <v>View Full Record in Web of Science</v>
      </c>
    </row>
    <row r="57" spans="1:72" ht="12.75">
      <c r="A57" t="s">
        <v>72</v>
      </c>
      <c r="B57" t="s">
        <v>674</v>
      </c>
      <c r="F57" t="s">
        <v>675</v>
      </c>
      <c r="I57" t="s">
        <v>676</v>
      </c>
      <c r="J57" t="s">
        <v>402</v>
      </c>
      <c r="N57" t="s">
        <v>78</v>
      </c>
      <c r="V57" t="s">
        <v>677</v>
      </c>
      <c r="W57" t="s">
        <v>678</v>
      </c>
      <c r="X57" t="s">
        <v>434</v>
      </c>
      <c r="Y57" t="s">
        <v>679</v>
      </c>
      <c r="Z57" t="s">
        <v>680</v>
      </c>
      <c r="AH57">
        <v>9</v>
      </c>
      <c r="AI57">
        <v>9</v>
      </c>
      <c r="AT57" t="s">
        <v>681</v>
      </c>
      <c r="AU57">
        <v>2021</v>
      </c>
      <c r="AV57">
        <v>45</v>
      </c>
      <c r="AW57">
        <v>13</v>
      </c>
      <c r="BB57">
        <v>19089</v>
      </c>
      <c r="BC57">
        <v>19102</v>
      </c>
      <c r="BE57" t="s">
        <v>682</v>
      </c>
      <c r="BF57" t="str">
        <f>HYPERLINK("http://dx.doi.org/10.1002/er.7095","http://dx.doi.org/10.1002/er.7095")</f>
        <v>http://dx.doi.org/10.1002/er.7095</v>
      </c>
      <c r="BH57" t="s">
        <v>683</v>
      </c>
      <c r="BR57" t="s">
        <v>85</v>
      </c>
      <c r="BS57" t="s">
        <v>684</v>
      </c>
      <c r="BT57" t="str">
        <f>HYPERLINK("https%3A%2F%2Fwww.webofscience.com%2Fwos%2Fwoscc%2Ffull-record%2FWOS:000679654000001","View Full Record in Web of Science")</f>
        <v>View Full Record in Web of Science</v>
      </c>
    </row>
    <row r="58" spans="1:72" ht="12.75">
      <c r="A58" t="s">
        <v>72</v>
      </c>
      <c r="B58" t="s">
        <v>685</v>
      </c>
      <c r="F58" t="s">
        <v>686</v>
      </c>
      <c r="I58" t="s">
        <v>687</v>
      </c>
      <c r="J58" t="s">
        <v>688</v>
      </c>
      <c r="N58" t="s">
        <v>78</v>
      </c>
      <c r="V58" t="s">
        <v>689</v>
      </c>
      <c r="W58" t="s">
        <v>690</v>
      </c>
      <c r="X58" t="s">
        <v>691</v>
      </c>
      <c r="Y58" t="s">
        <v>692</v>
      </c>
      <c r="Z58" t="s">
        <v>693</v>
      </c>
      <c r="AH58">
        <v>2</v>
      </c>
      <c r="AI58">
        <v>3</v>
      </c>
      <c r="AT58" t="s">
        <v>694</v>
      </c>
      <c r="AU58">
        <v>2018</v>
      </c>
      <c r="AV58">
        <v>25</v>
      </c>
      <c r="AW58">
        <v>1</v>
      </c>
      <c r="BB58">
        <v>123</v>
      </c>
      <c r="BC58">
        <v>129</v>
      </c>
      <c r="BE58" t="s">
        <v>695</v>
      </c>
      <c r="BF58" t="str">
        <f>HYPERLINK("http://dx.doi.org/10.1016/j.sjbs.2017.04.002","http://dx.doi.org/10.1016/j.sjbs.2017.04.002")</f>
        <v>http://dx.doi.org/10.1016/j.sjbs.2017.04.002</v>
      </c>
      <c r="BR58" t="s">
        <v>85</v>
      </c>
      <c r="BS58" t="s">
        <v>696</v>
      </c>
      <c r="BT58" t="str">
        <f>HYPERLINK("https%3A%2F%2Fwww.webofscience.com%2Fwos%2Fwoscc%2Ffull-record%2FWOS:000422796900021","View Full Record in Web of Science")</f>
        <v>View Full Record in Web of Science</v>
      </c>
    </row>
    <row r="59" spans="1:72" ht="12.75">
      <c r="A59" t="s">
        <v>72</v>
      </c>
      <c r="B59" t="s">
        <v>697</v>
      </c>
      <c r="F59" t="s">
        <v>698</v>
      </c>
      <c r="I59" t="s">
        <v>699</v>
      </c>
      <c r="J59" t="s">
        <v>700</v>
      </c>
      <c r="N59" t="s">
        <v>78</v>
      </c>
      <c r="V59" t="s">
        <v>701</v>
      </c>
      <c r="W59" t="s">
        <v>702</v>
      </c>
      <c r="X59" t="s">
        <v>703</v>
      </c>
      <c r="Y59" t="s">
        <v>704</v>
      </c>
      <c r="Z59" t="s">
        <v>705</v>
      </c>
      <c r="AH59">
        <v>2</v>
      </c>
      <c r="AI59">
        <v>2</v>
      </c>
      <c r="AT59" t="s">
        <v>706</v>
      </c>
      <c r="AU59">
        <v>2021</v>
      </c>
      <c r="AV59">
        <v>13</v>
      </c>
      <c r="AW59">
        <v>9</v>
      </c>
      <c r="BD59">
        <v>5256</v>
      </c>
      <c r="BE59" t="s">
        <v>707</v>
      </c>
      <c r="BF59" t="str">
        <f>HYPERLINK("http://dx.doi.org/10.3390/su13095256","http://dx.doi.org/10.3390/su13095256")</f>
        <v>http://dx.doi.org/10.3390/su13095256</v>
      </c>
      <c r="BR59" t="s">
        <v>85</v>
      </c>
      <c r="BS59" t="s">
        <v>708</v>
      </c>
      <c r="BT59" t="str">
        <f>HYPERLINK("https%3A%2F%2Fwww.webofscience.com%2Fwos%2Fwoscc%2Ffull-record%2FWOS:000650904000001","View Full Record in Web of Science")</f>
        <v>View Full Record in Web of Science</v>
      </c>
    </row>
    <row r="60" spans="1:72" ht="12.75">
      <c r="A60" t="s">
        <v>72</v>
      </c>
      <c r="B60" t="s">
        <v>709</v>
      </c>
      <c r="F60" t="s">
        <v>710</v>
      </c>
      <c r="I60" t="s">
        <v>711</v>
      </c>
      <c r="J60" t="s">
        <v>712</v>
      </c>
      <c r="N60" t="s">
        <v>78</v>
      </c>
      <c r="V60" t="s">
        <v>713</v>
      </c>
      <c r="W60" t="s">
        <v>714</v>
      </c>
      <c r="X60" t="s">
        <v>469</v>
      </c>
      <c r="Y60" t="s">
        <v>715</v>
      </c>
      <c r="Z60" t="s">
        <v>716</v>
      </c>
      <c r="AH60">
        <v>20</v>
      </c>
      <c r="AI60">
        <v>20</v>
      </c>
      <c r="AT60" t="s">
        <v>717</v>
      </c>
      <c r="AU60">
        <v>2020</v>
      </c>
      <c r="AV60">
        <v>13</v>
      </c>
      <c r="AW60">
        <v>8</v>
      </c>
      <c r="BD60">
        <v>1902</v>
      </c>
      <c r="BE60" t="s">
        <v>718</v>
      </c>
      <c r="BF60" t="str">
        <f>HYPERLINK("http://dx.doi.org/10.3390/en13081902","http://dx.doi.org/10.3390/en13081902")</f>
        <v>http://dx.doi.org/10.3390/en13081902</v>
      </c>
      <c r="BR60" t="s">
        <v>85</v>
      </c>
      <c r="BS60" t="s">
        <v>719</v>
      </c>
      <c r="BT60" t="str">
        <f>HYPERLINK("https%3A%2F%2Fwww.webofscience.com%2Fwos%2Fwoscc%2Ffull-record%2FWOS:000538041800045","View Full Record in Web of Science")</f>
        <v>View Full Record in Web of Science</v>
      </c>
    </row>
    <row r="61" spans="1:72" ht="12.75">
      <c r="A61" t="s">
        <v>72</v>
      </c>
      <c r="B61" t="s">
        <v>720</v>
      </c>
      <c r="F61" t="s">
        <v>721</v>
      </c>
      <c r="I61" t="s">
        <v>722</v>
      </c>
      <c r="J61" t="s">
        <v>712</v>
      </c>
      <c r="N61" t="s">
        <v>78</v>
      </c>
      <c r="V61" t="s">
        <v>723</v>
      </c>
      <c r="W61" t="s">
        <v>724</v>
      </c>
      <c r="X61" t="s">
        <v>725</v>
      </c>
      <c r="Y61" t="s">
        <v>726</v>
      </c>
      <c r="Z61" t="s">
        <v>727</v>
      </c>
      <c r="AH61">
        <v>3</v>
      </c>
      <c r="AI61">
        <v>3</v>
      </c>
      <c r="AT61" t="s">
        <v>594</v>
      </c>
      <c r="AU61">
        <v>2021</v>
      </c>
      <c r="AV61">
        <v>14</v>
      </c>
      <c r="AW61">
        <v>20</v>
      </c>
      <c r="BD61">
        <v>6686</v>
      </c>
      <c r="BE61" t="s">
        <v>728</v>
      </c>
      <c r="BF61" t="str">
        <f>HYPERLINK("http://dx.doi.org/10.3390/en14206686","http://dx.doi.org/10.3390/en14206686")</f>
        <v>http://dx.doi.org/10.3390/en14206686</v>
      </c>
      <c r="BR61" t="s">
        <v>85</v>
      </c>
      <c r="BS61" t="s">
        <v>729</v>
      </c>
      <c r="BT61" t="str">
        <f>HYPERLINK("https%3A%2F%2Fwww.webofscience.com%2Fwos%2Fwoscc%2Ffull-record%2FWOS:000726437900001","View Full Record in Web of Science")</f>
        <v>View Full Record in Web of Science</v>
      </c>
    </row>
    <row r="62" spans="1:72" ht="12.75">
      <c r="A62" t="s">
        <v>72</v>
      </c>
      <c r="B62" t="s">
        <v>730</v>
      </c>
      <c r="F62" t="s">
        <v>731</v>
      </c>
      <c r="I62" t="s">
        <v>732</v>
      </c>
      <c r="J62" t="s">
        <v>224</v>
      </c>
      <c r="N62" t="s">
        <v>78</v>
      </c>
      <c r="V62" t="s">
        <v>733</v>
      </c>
      <c r="W62" t="s">
        <v>734</v>
      </c>
      <c r="X62" t="s">
        <v>735</v>
      </c>
      <c r="Y62" t="s">
        <v>736</v>
      </c>
      <c r="Z62" t="s">
        <v>737</v>
      </c>
      <c r="AH62">
        <v>9</v>
      </c>
      <c r="AI62">
        <v>9</v>
      </c>
      <c r="AT62" t="s">
        <v>229</v>
      </c>
      <c r="AU62">
        <v>2021</v>
      </c>
      <c r="AV62">
        <v>11</v>
      </c>
      <c r="AW62">
        <v>1</v>
      </c>
      <c r="BB62">
        <v>276</v>
      </c>
      <c r="BC62">
        <v>293</v>
      </c>
      <c r="BR62" t="s">
        <v>85</v>
      </c>
      <c r="BS62" t="s">
        <v>738</v>
      </c>
      <c r="BT62" t="str">
        <f>HYPERLINK("https%3A%2F%2Fwww.webofscience.com%2Fwos%2Fwoscc%2Ffull-record%2FWOS:000635661300025","View Full Record in Web of Science")</f>
        <v>View Full Record in Web of Science</v>
      </c>
    </row>
    <row r="63" spans="1:72" ht="12.75">
      <c r="A63" t="s">
        <v>98</v>
      </c>
      <c r="B63" t="s">
        <v>739</v>
      </c>
      <c r="E63" t="s">
        <v>334</v>
      </c>
      <c r="F63" t="s">
        <v>740</v>
      </c>
      <c r="I63" t="s">
        <v>741</v>
      </c>
      <c r="J63" t="s">
        <v>742</v>
      </c>
      <c r="K63" t="s">
        <v>501</v>
      </c>
      <c r="N63" t="s">
        <v>105</v>
      </c>
      <c r="O63" t="s">
        <v>743</v>
      </c>
      <c r="P63" t="s">
        <v>744</v>
      </c>
      <c r="Q63" t="s">
        <v>745</v>
      </c>
      <c r="S63" t="s">
        <v>746</v>
      </c>
      <c r="V63" t="s">
        <v>747</v>
      </c>
      <c r="W63" t="s">
        <v>748</v>
      </c>
      <c r="X63" t="s">
        <v>749</v>
      </c>
      <c r="Y63" t="s">
        <v>750</v>
      </c>
      <c r="Z63" t="s">
        <v>751</v>
      </c>
      <c r="AH63">
        <v>6</v>
      </c>
      <c r="AI63">
        <v>6</v>
      </c>
      <c r="AU63">
        <v>2021</v>
      </c>
      <c r="BB63">
        <v>1023</v>
      </c>
      <c r="BC63">
        <v>1026</v>
      </c>
      <c r="BE63" t="s">
        <v>752</v>
      </c>
      <c r="BF63" t="str">
        <f>HYPERLINK("http://dx.doi.org/10.1109/ElConRus51938.2021.9396444","http://dx.doi.org/10.1109/ElConRus51938.2021.9396444")</f>
        <v>http://dx.doi.org/10.1109/ElConRus51938.2021.9396444</v>
      </c>
      <c r="BR63" t="s">
        <v>85</v>
      </c>
      <c r="BS63" t="s">
        <v>753</v>
      </c>
      <c r="BT63" t="str">
        <f>HYPERLINK("https%3A%2F%2Fwww.webofscience.com%2Fwos%2Fwoscc%2Ffull-record%2FWOS:000669709801012","View Full Record in Web of Science")</f>
        <v>View Full Record in Web of Science</v>
      </c>
    </row>
    <row r="64" spans="1:72" ht="12.75">
      <c r="A64" t="s">
        <v>72</v>
      </c>
      <c r="B64" t="s">
        <v>754</v>
      </c>
      <c r="F64" t="s">
        <v>755</v>
      </c>
      <c r="I64" t="s">
        <v>756</v>
      </c>
      <c r="J64" t="s">
        <v>636</v>
      </c>
      <c r="N64" t="s">
        <v>78</v>
      </c>
      <c r="V64" t="s">
        <v>757</v>
      </c>
      <c r="W64" t="s">
        <v>758</v>
      </c>
      <c r="X64" t="s">
        <v>759</v>
      </c>
      <c r="Y64" t="s">
        <v>760</v>
      </c>
      <c r="Z64" t="s">
        <v>761</v>
      </c>
      <c r="AH64">
        <v>31</v>
      </c>
      <c r="AI64">
        <v>31</v>
      </c>
      <c r="AT64" t="s">
        <v>166</v>
      </c>
      <c r="AU64">
        <v>2019</v>
      </c>
      <c r="AV64">
        <v>110</v>
      </c>
      <c r="BB64">
        <v>21</v>
      </c>
      <c r="BC64">
        <v>35</v>
      </c>
      <c r="BE64" t="s">
        <v>762</v>
      </c>
      <c r="BF64" t="str">
        <f>HYPERLINK("http://dx.doi.org/10.1016/j.ijepes.2019.02.040","http://dx.doi.org/10.1016/j.ijepes.2019.02.040")</f>
        <v>http://dx.doi.org/10.1016/j.ijepes.2019.02.040</v>
      </c>
      <c r="BR64" t="s">
        <v>85</v>
      </c>
      <c r="BS64" t="s">
        <v>763</v>
      </c>
      <c r="BT64" t="str">
        <f>HYPERLINK("https%3A%2F%2Fwww.webofscience.com%2Fwos%2Fwoscc%2Ffull-record%2FWOS:000466999600003","View Full Record in Web of Science")</f>
        <v>View Full Record in Web of Science</v>
      </c>
    </row>
    <row r="65" spans="1:72" ht="12.75">
      <c r="A65" t="s">
        <v>72</v>
      </c>
      <c r="B65" t="s">
        <v>764</v>
      </c>
      <c r="F65" t="s">
        <v>765</v>
      </c>
      <c r="I65" t="s">
        <v>766</v>
      </c>
      <c r="J65" t="s">
        <v>767</v>
      </c>
      <c r="N65" t="s">
        <v>78</v>
      </c>
      <c r="V65" t="s">
        <v>768</v>
      </c>
      <c r="W65" t="s">
        <v>769</v>
      </c>
      <c r="X65" t="s">
        <v>735</v>
      </c>
      <c r="Y65" t="s">
        <v>770</v>
      </c>
      <c r="Z65" t="s">
        <v>680</v>
      </c>
      <c r="AH65">
        <v>6</v>
      </c>
      <c r="AI65">
        <v>6</v>
      </c>
      <c r="AT65" t="s">
        <v>95</v>
      </c>
      <c r="AU65">
        <v>2022</v>
      </c>
      <c r="AV65">
        <v>8</v>
      </c>
      <c r="BB65">
        <v>10868</v>
      </c>
      <c r="BC65">
        <v>10880</v>
      </c>
      <c r="BE65" t="s">
        <v>771</v>
      </c>
      <c r="BF65" t="str">
        <f>HYPERLINK("http://dx.doi.org/10.1016/j.egyr.2022.08.222","http://dx.doi.org/10.1016/j.egyr.2022.08.222")</f>
        <v>http://dx.doi.org/10.1016/j.egyr.2022.08.222</v>
      </c>
      <c r="BH65" t="s">
        <v>772</v>
      </c>
      <c r="BR65" t="s">
        <v>85</v>
      </c>
      <c r="BS65" t="s">
        <v>773</v>
      </c>
      <c r="BT65" t="str">
        <f>HYPERLINK("https%3A%2F%2Fwww.webofscience.com%2Fwos%2Fwoscc%2Ffull-record%2FWOS:000861182100010","View Full Record in Web of Science")</f>
        <v>View Full Record in Web of Science</v>
      </c>
    </row>
    <row r="66" spans="1:72" ht="12.75">
      <c r="A66" t="s">
        <v>98</v>
      </c>
      <c r="B66" t="s">
        <v>410</v>
      </c>
      <c r="F66" t="s">
        <v>634</v>
      </c>
      <c r="I66" t="s">
        <v>774</v>
      </c>
      <c r="J66" t="s">
        <v>775</v>
      </c>
      <c r="N66" t="s">
        <v>105</v>
      </c>
      <c r="O66" t="s">
        <v>776</v>
      </c>
      <c r="P66" t="s">
        <v>777</v>
      </c>
      <c r="Q66" t="s">
        <v>778</v>
      </c>
      <c r="S66" t="s">
        <v>779</v>
      </c>
      <c r="V66" t="s">
        <v>780</v>
      </c>
      <c r="W66" t="s">
        <v>781</v>
      </c>
      <c r="X66" t="s">
        <v>416</v>
      </c>
      <c r="Y66" t="s">
        <v>417</v>
      </c>
      <c r="Z66" t="s">
        <v>782</v>
      </c>
      <c r="AH66">
        <v>3</v>
      </c>
      <c r="AI66">
        <v>3</v>
      </c>
      <c r="AU66">
        <v>2018</v>
      </c>
      <c r="AV66">
        <v>51</v>
      </c>
      <c r="AW66">
        <v>28</v>
      </c>
      <c r="BB66">
        <v>492</v>
      </c>
      <c r="BC66">
        <v>497</v>
      </c>
      <c r="BE66" t="s">
        <v>783</v>
      </c>
      <c r="BF66" t="str">
        <f>HYPERLINK("http://dx.doi.org/10.1016/j.ifacol.2018.11.751","http://dx.doi.org/10.1016/j.ifacol.2018.11.751")</f>
        <v>http://dx.doi.org/10.1016/j.ifacol.2018.11.751</v>
      </c>
      <c r="BR66" t="s">
        <v>85</v>
      </c>
      <c r="BS66" t="s">
        <v>784</v>
      </c>
      <c r="BT66" t="str">
        <f>HYPERLINK("https%3A%2F%2Fwww.webofscience.com%2Fwos%2Fwoscc%2Ffull-record%2FWOS:000453038500085","View Full Record in Web of Science")</f>
        <v>View Full Record in Web of Science</v>
      </c>
    </row>
    <row r="67" spans="1:72" ht="12.75">
      <c r="A67" t="s">
        <v>72</v>
      </c>
      <c r="B67" t="s">
        <v>785</v>
      </c>
      <c r="F67" t="s">
        <v>786</v>
      </c>
      <c r="I67" t="s">
        <v>787</v>
      </c>
      <c r="J67" t="s">
        <v>280</v>
      </c>
      <c r="N67" t="s">
        <v>78</v>
      </c>
      <c r="V67" t="s">
        <v>788</v>
      </c>
      <c r="W67" t="s">
        <v>789</v>
      </c>
      <c r="X67" t="s">
        <v>790</v>
      </c>
      <c r="Y67" t="s">
        <v>791</v>
      </c>
      <c r="Z67" t="s">
        <v>285</v>
      </c>
      <c r="AH67">
        <v>51</v>
      </c>
      <c r="AI67">
        <v>51</v>
      </c>
      <c r="AT67" t="s">
        <v>166</v>
      </c>
      <c r="AU67">
        <v>2017</v>
      </c>
      <c r="AV67">
        <v>124</v>
      </c>
      <c r="BB67">
        <v>1319</v>
      </c>
      <c r="BC67">
        <v>1327</v>
      </c>
      <c r="BE67" t="s">
        <v>792</v>
      </c>
      <c r="BF67" t="str">
        <f>HYPERLINK("http://dx.doi.org/10.1016/j.applthermaleng.2017.06.119","http://dx.doi.org/10.1016/j.applthermaleng.2017.06.119")</f>
        <v>http://dx.doi.org/10.1016/j.applthermaleng.2017.06.119</v>
      </c>
      <c r="BR67" t="s">
        <v>85</v>
      </c>
      <c r="BS67" t="s">
        <v>793</v>
      </c>
      <c r="BT67" t="str">
        <f>HYPERLINK("https%3A%2F%2Fwww.webofscience.com%2Fwos%2Fwoscc%2Ffull-record%2FWOS:000407185000124","View Full Record in Web of Science")</f>
        <v>View Full Record in Web of Science</v>
      </c>
    </row>
    <row r="68" spans="1:72" ht="12.75">
      <c r="A68" t="s">
        <v>72</v>
      </c>
      <c r="B68" t="s">
        <v>794</v>
      </c>
      <c r="F68" t="s">
        <v>795</v>
      </c>
      <c r="I68" t="s">
        <v>796</v>
      </c>
      <c r="J68" t="s">
        <v>797</v>
      </c>
      <c r="N68" t="s">
        <v>78</v>
      </c>
      <c r="V68" t="s">
        <v>798</v>
      </c>
      <c r="W68" t="s">
        <v>799</v>
      </c>
      <c r="X68" t="s">
        <v>800</v>
      </c>
      <c r="Y68" t="s">
        <v>801</v>
      </c>
      <c r="Z68" t="s">
        <v>802</v>
      </c>
      <c r="AH68">
        <v>18</v>
      </c>
      <c r="AI68">
        <v>18</v>
      </c>
      <c r="AT68" t="s">
        <v>95</v>
      </c>
      <c r="AU68">
        <v>2018</v>
      </c>
      <c r="AV68">
        <v>30</v>
      </c>
      <c r="AW68">
        <v>9</v>
      </c>
      <c r="BB68">
        <v>2843</v>
      </c>
      <c r="BC68">
        <v>2858</v>
      </c>
      <c r="BE68" t="s">
        <v>803</v>
      </c>
      <c r="BF68" t="str">
        <f>HYPERLINK("http://dx.doi.org/10.1007/s00521-017-2877-z","http://dx.doi.org/10.1007/s00521-017-2877-z")</f>
        <v>http://dx.doi.org/10.1007/s00521-017-2877-z</v>
      </c>
      <c r="BR68" t="s">
        <v>85</v>
      </c>
      <c r="BS68" t="s">
        <v>804</v>
      </c>
      <c r="BT68" t="str">
        <f>HYPERLINK("https%3A%2F%2Fwww.webofscience.com%2Fwos%2Fwoscc%2Ffull-record%2FWOS:000448839100016","View Full Record in Web of Science")</f>
        <v>View Full Record in Web of Science</v>
      </c>
    </row>
    <row r="69" spans="1:72" ht="12.75">
      <c r="A69" t="s">
        <v>72</v>
      </c>
      <c r="B69" t="s">
        <v>805</v>
      </c>
      <c r="F69" t="s">
        <v>806</v>
      </c>
      <c r="I69" t="s">
        <v>807</v>
      </c>
      <c r="J69" t="s">
        <v>808</v>
      </c>
      <c r="N69" t="s">
        <v>809</v>
      </c>
      <c r="V69" t="s">
        <v>810</v>
      </c>
      <c r="W69" t="s">
        <v>811</v>
      </c>
      <c r="X69" t="s">
        <v>812</v>
      </c>
      <c r="Y69" t="s">
        <v>813</v>
      </c>
      <c r="Z69" t="s">
        <v>814</v>
      </c>
      <c r="AH69">
        <v>2</v>
      </c>
      <c r="AI69">
        <v>2</v>
      </c>
      <c r="AT69" t="s">
        <v>815</v>
      </c>
      <c r="AU69">
        <v>2020</v>
      </c>
      <c r="AV69">
        <v>384</v>
      </c>
      <c r="AW69">
        <v>29</v>
      </c>
      <c r="BD69">
        <v>126738</v>
      </c>
      <c r="BE69" t="s">
        <v>816</v>
      </c>
      <c r="BF69" t="str">
        <f>HYPERLINK("http://dx.doi.org/10.1016/j.physleta.2020.126738","http://dx.doi.org/10.1016/j.physleta.2020.126738")</f>
        <v>http://dx.doi.org/10.1016/j.physleta.2020.126738</v>
      </c>
      <c r="BR69" t="s">
        <v>85</v>
      </c>
      <c r="BS69" t="s">
        <v>817</v>
      </c>
      <c r="BT69" t="str">
        <f>HYPERLINK("https%3A%2F%2Fwww.webofscience.com%2Fwos%2Fwoscc%2Ffull-record%2FWOS:000563511100001","View Full Record in Web of Science")</f>
        <v>View Full Record in Web of Science</v>
      </c>
    </row>
    <row r="70" spans="1:72" ht="12.75">
      <c r="A70" t="s">
        <v>72</v>
      </c>
      <c r="B70" t="s">
        <v>818</v>
      </c>
      <c r="F70" t="s">
        <v>819</v>
      </c>
      <c r="I70" t="s">
        <v>820</v>
      </c>
      <c r="J70" t="s">
        <v>488</v>
      </c>
      <c r="N70" t="s">
        <v>78</v>
      </c>
      <c r="V70" t="s">
        <v>821</v>
      </c>
      <c r="W70" t="s">
        <v>822</v>
      </c>
      <c r="X70" t="s">
        <v>823</v>
      </c>
      <c r="Y70" t="s">
        <v>824</v>
      </c>
      <c r="Z70" t="s">
        <v>825</v>
      </c>
      <c r="AH70">
        <v>12</v>
      </c>
      <c r="AI70">
        <v>12</v>
      </c>
      <c r="AT70" t="s">
        <v>826</v>
      </c>
      <c r="AU70">
        <v>2020</v>
      </c>
      <c r="AV70">
        <v>210</v>
      </c>
      <c r="BD70">
        <v>107535</v>
      </c>
      <c r="BE70" t="s">
        <v>827</v>
      </c>
      <c r="BF70" t="str">
        <f>HYPERLINK("http://dx.doi.org/10.1016/j.oceaneng.2020.107535","http://dx.doi.org/10.1016/j.oceaneng.2020.107535")</f>
        <v>http://dx.doi.org/10.1016/j.oceaneng.2020.107535</v>
      </c>
      <c r="BR70" t="s">
        <v>85</v>
      </c>
      <c r="BS70" t="s">
        <v>828</v>
      </c>
      <c r="BT70" t="str">
        <f>HYPERLINK("https%3A%2F%2Fwww.webofscience.com%2Fwos%2Fwoscc%2Ffull-record%2FWOS:000551161000024","View Full Record in Web of Science")</f>
        <v>View Full Record in Web of Science</v>
      </c>
    </row>
    <row r="71" spans="1:72" ht="12.75">
      <c r="A71" t="s">
        <v>72</v>
      </c>
      <c r="B71" t="s">
        <v>829</v>
      </c>
      <c r="F71" t="s">
        <v>830</v>
      </c>
      <c r="I71" t="s">
        <v>831</v>
      </c>
      <c r="J71" t="s">
        <v>224</v>
      </c>
      <c r="N71" t="s">
        <v>78</v>
      </c>
      <c r="V71" t="s">
        <v>832</v>
      </c>
      <c r="W71" t="s">
        <v>833</v>
      </c>
      <c r="X71" t="s">
        <v>834</v>
      </c>
      <c r="Y71" t="s">
        <v>835</v>
      </c>
      <c r="Z71" t="s">
        <v>836</v>
      </c>
      <c r="AH71">
        <v>3</v>
      </c>
      <c r="AI71">
        <v>3</v>
      </c>
      <c r="AT71" t="s">
        <v>229</v>
      </c>
      <c r="AU71">
        <v>2022</v>
      </c>
      <c r="AV71">
        <v>12</v>
      </c>
      <c r="AW71">
        <v>1</v>
      </c>
      <c r="BB71">
        <v>208</v>
      </c>
      <c r="BC71">
        <v>217</v>
      </c>
      <c r="BR71" t="s">
        <v>85</v>
      </c>
      <c r="BS71" t="s">
        <v>837</v>
      </c>
      <c r="BT71" t="str">
        <f>HYPERLINK("https%3A%2F%2Fwww.webofscience.com%2Fwos%2Fwoscc%2Ffull-record%2FWOS:000787787500020","View Full Record in Web of Science")</f>
        <v>View Full Record in Web of Science</v>
      </c>
    </row>
    <row r="72" spans="1:72" ht="12.75">
      <c r="A72" t="s">
        <v>98</v>
      </c>
      <c r="B72" t="s">
        <v>838</v>
      </c>
      <c r="E72" t="s">
        <v>334</v>
      </c>
      <c r="F72" t="s">
        <v>839</v>
      </c>
      <c r="I72" t="s">
        <v>840</v>
      </c>
      <c r="J72" t="s">
        <v>841</v>
      </c>
      <c r="N72" t="s">
        <v>105</v>
      </c>
      <c r="O72" t="s">
        <v>842</v>
      </c>
      <c r="P72" t="s">
        <v>843</v>
      </c>
      <c r="Q72" t="s">
        <v>844</v>
      </c>
      <c r="S72" t="s">
        <v>845</v>
      </c>
      <c r="V72" t="s">
        <v>846</v>
      </c>
      <c r="W72" t="s">
        <v>847</v>
      </c>
      <c r="X72" t="s">
        <v>326</v>
      </c>
      <c r="Y72" t="s">
        <v>848</v>
      </c>
      <c r="Z72" t="s">
        <v>849</v>
      </c>
      <c r="AH72">
        <v>5</v>
      </c>
      <c r="AI72">
        <v>5</v>
      </c>
      <c r="AU72">
        <v>2017</v>
      </c>
      <c r="BB72">
        <v>346</v>
      </c>
      <c r="BC72">
        <v>352</v>
      </c>
      <c r="BR72" t="s">
        <v>85</v>
      </c>
      <c r="BS72" t="s">
        <v>850</v>
      </c>
      <c r="BT72" t="str">
        <f>HYPERLINK("https%3A%2F%2Fwww.webofscience.com%2Fwos%2Fwoscc%2Ffull-record%2FWOS:000427144000057","View Full Record in Web of Science")</f>
        <v>View Full Record in Web of Science</v>
      </c>
    </row>
    <row r="73" spans="1:72" ht="12.75">
      <c r="A73" t="s">
        <v>72</v>
      </c>
      <c r="B73" t="s">
        <v>851</v>
      </c>
      <c r="F73" t="s">
        <v>852</v>
      </c>
      <c r="I73" t="s">
        <v>853</v>
      </c>
      <c r="J73" t="s">
        <v>854</v>
      </c>
      <c r="N73" t="s">
        <v>78</v>
      </c>
      <c r="V73" t="s">
        <v>855</v>
      </c>
      <c r="W73" t="s">
        <v>856</v>
      </c>
      <c r="X73" t="s">
        <v>857</v>
      </c>
      <c r="Y73" t="s">
        <v>858</v>
      </c>
      <c r="Z73" t="s">
        <v>859</v>
      </c>
      <c r="AH73">
        <v>6</v>
      </c>
      <c r="AI73">
        <v>6</v>
      </c>
      <c r="AT73" t="s">
        <v>95</v>
      </c>
      <c r="AU73">
        <v>2021</v>
      </c>
      <c r="AV73">
        <v>31</v>
      </c>
      <c r="AW73">
        <v>11</v>
      </c>
      <c r="BD73" t="s">
        <v>860</v>
      </c>
      <c r="BE73" t="s">
        <v>861</v>
      </c>
      <c r="BF73" t="str">
        <f>HYPERLINK("http://dx.doi.org/10.1002/2050-7038.13107","http://dx.doi.org/10.1002/2050-7038.13107")</f>
        <v>http://dx.doi.org/10.1002/2050-7038.13107</v>
      </c>
      <c r="BH73" t="s">
        <v>473</v>
      </c>
      <c r="BR73" t="s">
        <v>85</v>
      </c>
      <c r="BS73" t="s">
        <v>862</v>
      </c>
      <c r="BT73" t="str">
        <f>HYPERLINK("https%3A%2F%2Fwww.webofscience.com%2Fwos%2Fwoscc%2Ffull-record%2FWOS:000696389700001","View Full Record in Web of Science")</f>
        <v>View Full Record in Web of Science</v>
      </c>
    </row>
    <row r="74" spans="1:72" ht="12.75">
      <c r="A74" t="s">
        <v>72</v>
      </c>
      <c r="B74" t="s">
        <v>863</v>
      </c>
      <c r="F74" t="s">
        <v>864</v>
      </c>
      <c r="I74" t="s">
        <v>865</v>
      </c>
      <c r="J74" t="s">
        <v>866</v>
      </c>
      <c r="N74" t="s">
        <v>78</v>
      </c>
      <c r="V74" t="s">
        <v>867</v>
      </c>
      <c r="W74" t="s">
        <v>868</v>
      </c>
      <c r="X74" t="s">
        <v>869</v>
      </c>
      <c r="Y74" t="s">
        <v>870</v>
      </c>
      <c r="Z74" t="s">
        <v>285</v>
      </c>
      <c r="AH74">
        <v>28</v>
      </c>
      <c r="AI74">
        <v>28</v>
      </c>
      <c r="AT74" t="s">
        <v>95</v>
      </c>
      <c r="AU74">
        <v>2019</v>
      </c>
      <c r="AV74">
        <v>82</v>
      </c>
      <c r="BB74">
        <v>7</v>
      </c>
      <c r="BC74">
        <v>15</v>
      </c>
      <c r="BE74" t="s">
        <v>871</v>
      </c>
      <c r="BF74" t="str">
        <f>HYPERLINK("http://dx.doi.org/10.1016/j.geothermics.2019.05.012","http://dx.doi.org/10.1016/j.geothermics.2019.05.012")</f>
        <v>http://dx.doi.org/10.1016/j.geothermics.2019.05.012</v>
      </c>
      <c r="BR74" t="s">
        <v>85</v>
      </c>
      <c r="BS74" t="s">
        <v>872</v>
      </c>
      <c r="BT74" t="str">
        <f>HYPERLINK("https%3A%2F%2Fwww.webofscience.com%2Fwos%2Fwoscc%2Ffull-record%2FWOS:000486109100002","View Full Record in Web of Science")</f>
        <v>View Full Record in Web of Science</v>
      </c>
    </row>
    <row r="75" spans="1:72" ht="12.75">
      <c r="A75" t="s">
        <v>98</v>
      </c>
      <c r="B75" t="s">
        <v>873</v>
      </c>
      <c r="D75" t="s">
        <v>100</v>
      </c>
      <c r="F75" t="s">
        <v>874</v>
      </c>
      <c r="I75" t="s">
        <v>875</v>
      </c>
      <c r="J75" t="s">
        <v>103</v>
      </c>
      <c r="K75" t="s">
        <v>104</v>
      </c>
      <c r="N75" t="s">
        <v>105</v>
      </c>
      <c r="O75" t="s">
        <v>106</v>
      </c>
      <c r="P75" t="s">
        <v>107</v>
      </c>
      <c r="Q75" t="s">
        <v>108</v>
      </c>
      <c r="V75" t="s">
        <v>876</v>
      </c>
      <c r="W75" t="s">
        <v>877</v>
      </c>
      <c r="X75" t="s">
        <v>878</v>
      </c>
      <c r="Y75" t="s">
        <v>879</v>
      </c>
      <c r="Z75" t="s">
        <v>880</v>
      </c>
      <c r="AH75">
        <v>8</v>
      </c>
      <c r="AI75">
        <v>8</v>
      </c>
      <c r="AU75">
        <v>2018</v>
      </c>
      <c r="BB75">
        <v>948</v>
      </c>
      <c r="BC75">
        <v>955</v>
      </c>
      <c r="BR75" t="s">
        <v>85</v>
      </c>
      <c r="BS75" t="s">
        <v>881</v>
      </c>
      <c r="BT75" t="str">
        <f>HYPERLINK("https%3A%2F%2Fwww.webofscience.com%2Fwos%2Fwoscc%2Ffull-record%2FWOS:000465373000158","View Full Record in Web of Science")</f>
        <v>View Full Record in Web of Science</v>
      </c>
    </row>
    <row r="76" spans="1:72" ht="12.75">
      <c r="A76" t="s">
        <v>72</v>
      </c>
      <c r="B76" t="s">
        <v>882</v>
      </c>
      <c r="F76" t="s">
        <v>883</v>
      </c>
      <c r="I76" t="s">
        <v>884</v>
      </c>
      <c r="J76" t="s">
        <v>488</v>
      </c>
      <c r="N76" t="s">
        <v>78</v>
      </c>
      <c r="V76" t="s">
        <v>885</v>
      </c>
      <c r="W76" t="s">
        <v>886</v>
      </c>
      <c r="X76" t="s">
        <v>823</v>
      </c>
      <c r="Y76" t="s">
        <v>824</v>
      </c>
      <c r="Z76" t="s">
        <v>825</v>
      </c>
      <c r="AH76">
        <v>5</v>
      </c>
      <c r="AI76">
        <v>5</v>
      </c>
      <c r="AT76" t="s">
        <v>887</v>
      </c>
      <c r="AU76">
        <v>2022</v>
      </c>
      <c r="AV76">
        <v>243</v>
      </c>
      <c r="BD76">
        <v>110339</v>
      </c>
      <c r="BE76" t="s">
        <v>888</v>
      </c>
      <c r="BF76" t="str">
        <f>HYPERLINK("http://dx.doi.org/10.1016/j.oceaneng.2021.110339","http://dx.doi.org/10.1016/j.oceaneng.2021.110339")</f>
        <v>http://dx.doi.org/10.1016/j.oceaneng.2021.110339</v>
      </c>
      <c r="BR76" t="s">
        <v>85</v>
      </c>
      <c r="BS76" t="s">
        <v>889</v>
      </c>
      <c r="BT76" t="str">
        <f>HYPERLINK("https%3A%2F%2Fwww.webofscience.com%2Fwos%2Fwoscc%2Ffull-record%2FWOS:000759482400001","View Full Record in Web of Science")</f>
        <v>View Full Record in Web of Science</v>
      </c>
    </row>
    <row r="77" spans="1:72" ht="12.75">
      <c r="A77" t="s">
        <v>72</v>
      </c>
      <c r="B77" t="s">
        <v>730</v>
      </c>
      <c r="F77" t="s">
        <v>731</v>
      </c>
      <c r="I77" t="s">
        <v>890</v>
      </c>
      <c r="J77" t="s">
        <v>269</v>
      </c>
      <c r="N77" t="s">
        <v>78</v>
      </c>
      <c r="V77" t="s">
        <v>891</v>
      </c>
      <c r="W77" t="s">
        <v>892</v>
      </c>
      <c r="X77" t="s">
        <v>893</v>
      </c>
      <c r="Y77" t="s">
        <v>894</v>
      </c>
      <c r="Z77" t="s">
        <v>680</v>
      </c>
      <c r="AH77">
        <v>56</v>
      </c>
      <c r="AI77">
        <v>57</v>
      </c>
      <c r="AT77" t="s">
        <v>895</v>
      </c>
      <c r="AU77">
        <v>2019</v>
      </c>
      <c r="AV77">
        <v>182</v>
      </c>
      <c r="BB77">
        <v>154</v>
      </c>
      <c r="BC77">
        <v>165</v>
      </c>
      <c r="BE77" t="s">
        <v>896</v>
      </c>
      <c r="BF77" t="str">
        <f>HYPERLINK("http://dx.doi.org/10.1016/j.enconman.2018.12.054","http://dx.doi.org/10.1016/j.enconman.2018.12.054")</f>
        <v>http://dx.doi.org/10.1016/j.enconman.2018.12.054</v>
      </c>
      <c r="BR77" t="s">
        <v>85</v>
      </c>
      <c r="BS77" t="s">
        <v>897</v>
      </c>
      <c r="BT77" t="str">
        <f>HYPERLINK("https%3A%2F%2Fwww.webofscience.com%2Fwos%2Fwoscc%2Ffull-record%2FWOS:000458227700016","View Full Record in Web of Science")</f>
        <v>View Full Record in Web of Science</v>
      </c>
    </row>
    <row r="78" spans="1:72" ht="12.75">
      <c r="A78" t="s">
        <v>72</v>
      </c>
      <c r="B78" t="s">
        <v>898</v>
      </c>
      <c r="F78" t="s">
        <v>899</v>
      </c>
      <c r="I78" t="s">
        <v>900</v>
      </c>
      <c r="J78" t="s">
        <v>77</v>
      </c>
      <c r="N78" t="s">
        <v>78</v>
      </c>
      <c r="V78" t="s">
        <v>901</v>
      </c>
      <c r="W78" t="s">
        <v>902</v>
      </c>
      <c r="X78" t="s">
        <v>326</v>
      </c>
      <c r="Y78" t="s">
        <v>903</v>
      </c>
      <c r="Z78" t="s">
        <v>904</v>
      </c>
      <c r="AH78">
        <v>7</v>
      </c>
      <c r="AI78">
        <v>7</v>
      </c>
      <c r="AU78">
        <v>2021</v>
      </c>
      <c r="AV78">
        <v>9</v>
      </c>
      <c r="BB78">
        <v>80320</v>
      </c>
      <c r="BC78">
        <v>80339</v>
      </c>
      <c r="BE78" t="s">
        <v>905</v>
      </c>
      <c r="BF78" t="str">
        <f>HYPERLINK("http://dx.doi.org/10.1109/ACCESS.2021.3085173","http://dx.doi.org/10.1109/ACCESS.2021.3085173")</f>
        <v>http://dx.doi.org/10.1109/ACCESS.2021.3085173</v>
      </c>
      <c r="BR78" t="s">
        <v>85</v>
      </c>
      <c r="BS78" t="s">
        <v>906</v>
      </c>
      <c r="BT78" t="str">
        <f>HYPERLINK("https%3A%2F%2Fwww.webofscience.com%2Fwos%2Fwoscc%2Ffull-record%2FWOS:000673810400001","View Full Record in Web of Science")</f>
        <v>View Full Record in Web of Science</v>
      </c>
    </row>
    <row r="79" spans="1:72" ht="12.75">
      <c r="A79" t="s">
        <v>72</v>
      </c>
      <c r="B79" t="s">
        <v>907</v>
      </c>
      <c r="F79" t="s">
        <v>908</v>
      </c>
      <c r="I79" t="s">
        <v>909</v>
      </c>
      <c r="J79" t="s">
        <v>540</v>
      </c>
      <c r="N79" t="s">
        <v>78</v>
      </c>
      <c r="V79" t="s">
        <v>910</v>
      </c>
      <c r="W79" t="s">
        <v>911</v>
      </c>
      <c r="X79" t="s">
        <v>912</v>
      </c>
      <c r="Y79" t="s">
        <v>913</v>
      </c>
      <c r="Z79" t="s">
        <v>285</v>
      </c>
      <c r="AH79">
        <v>18</v>
      </c>
      <c r="AI79">
        <v>18</v>
      </c>
      <c r="AT79" t="s">
        <v>140</v>
      </c>
      <c r="AU79">
        <v>2021</v>
      </c>
      <c r="AV79">
        <v>230</v>
      </c>
      <c r="BB79">
        <v>1106</v>
      </c>
      <c r="BC79">
        <v>1121</v>
      </c>
      <c r="BE79" t="s">
        <v>914</v>
      </c>
      <c r="BF79" t="str">
        <f>HYPERLINK("http://dx.doi.org/10.1016/j.solener.2021.11.020","http://dx.doi.org/10.1016/j.solener.2021.11.020")</f>
        <v>http://dx.doi.org/10.1016/j.solener.2021.11.020</v>
      </c>
      <c r="BH79" t="s">
        <v>915</v>
      </c>
      <c r="BR79" t="s">
        <v>85</v>
      </c>
      <c r="BS79" t="s">
        <v>916</v>
      </c>
      <c r="BT79" t="str">
        <f>HYPERLINK("https%3A%2F%2Fwww.webofscience.com%2Fwos%2Fwoscc%2Ffull-record%2FWOS:000744236100004","View Full Record in Web of Science")</f>
        <v>View Full Record in Web of Science</v>
      </c>
    </row>
    <row r="80" spans="1:72" ht="12.75">
      <c r="A80" t="s">
        <v>98</v>
      </c>
      <c r="B80" t="s">
        <v>917</v>
      </c>
      <c r="E80" t="s">
        <v>334</v>
      </c>
      <c r="F80" t="s">
        <v>918</v>
      </c>
      <c r="I80" t="s">
        <v>919</v>
      </c>
      <c r="J80" t="s">
        <v>337</v>
      </c>
      <c r="N80" t="s">
        <v>105</v>
      </c>
      <c r="O80" t="s">
        <v>338</v>
      </c>
      <c r="P80" t="s">
        <v>339</v>
      </c>
      <c r="Q80" t="s">
        <v>340</v>
      </c>
      <c r="S80" t="s">
        <v>341</v>
      </c>
      <c r="V80" t="s">
        <v>920</v>
      </c>
      <c r="W80" t="s">
        <v>921</v>
      </c>
      <c r="X80" t="s">
        <v>922</v>
      </c>
      <c r="Y80" t="s">
        <v>923</v>
      </c>
      <c r="Z80" t="s">
        <v>924</v>
      </c>
      <c r="AH80">
        <v>9</v>
      </c>
      <c r="AI80">
        <v>9</v>
      </c>
      <c r="AU80">
        <v>2018</v>
      </c>
      <c r="BR80" t="s">
        <v>85</v>
      </c>
      <c r="BS80" t="s">
        <v>925</v>
      </c>
      <c r="BT80" t="str">
        <f>HYPERLINK("https%3A%2F%2Fwww.webofscience.com%2Fwos%2Fwoscc%2Ffull-record%2FWOS:000450163702156","View Full Record in Web of Science")</f>
        <v>View Full Record in Web of Science</v>
      </c>
    </row>
    <row r="81" spans="1:72" ht="12.75">
      <c r="A81" t="s">
        <v>98</v>
      </c>
      <c r="B81" t="s">
        <v>926</v>
      </c>
      <c r="D81" t="s">
        <v>100</v>
      </c>
      <c r="F81" t="s">
        <v>927</v>
      </c>
      <c r="I81" t="s">
        <v>928</v>
      </c>
      <c r="J81" t="s">
        <v>103</v>
      </c>
      <c r="K81" t="s">
        <v>104</v>
      </c>
      <c r="N81" t="s">
        <v>105</v>
      </c>
      <c r="O81" t="s">
        <v>106</v>
      </c>
      <c r="P81" t="s">
        <v>107</v>
      </c>
      <c r="Q81" t="s">
        <v>108</v>
      </c>
      <c r="V81" t="s">
        <v>929</v>
      </c>
      <c r="W81" t="s">
        <v>930</v>
      </c>
      <c r="X81" t="s">
        <v>931</v>
      </c>
      <c r="Y81" t="s">
        <v>932</v>
      </c>
      <c r="Z81" t="s">
        <v>933</v>
      </c>
      <c r="AH81">
        <v>1</v>
      </c>
      <c r="AI81">
        <v>1</v>
      </c>
      <c r="AU81">
        <v>2018</v>
      </c>
      <c r="BB81">
        <v>803</v>
      </c>
      <c r="BC81">
        <v>808</v>
      </c>
      <c r="BR81" t="s">
        <v>85</v>
      </c>
      <c r="BS81" t="s">
        <v>934</v>
      </c>
      <c r="BT81" t="str">
        <f>HYPERLINK("https%3A%2F%2Fwww.webofscience.com%2Fwos%2Fwoscc%2Ffull-record%2FWOS:000465373000134","View Full Record in Web of Science")</f>
        <v>View Full Record in Web of Science</v>
      </c>
    </row>
    <row r="82" spans="1:72" ht="12.75">
      <c r="A82" t="s">
        <v>72</v>
      </c>
      <c r="B82" t="s">
        <v>935</v>
      </c>
      <c r="F82" t="s">
        <v>936</v>
      </c>
      <c r="I82" t="s">
        <v>937</v>
      </c>
      <c r="J82" t="s">
        <v>938</v>
      </c>
      <c r="N82" t="s">
        <v>78</v>
      </c>
      <c r="V82" t="s">
        <v>939</v>
      </c>
      <c r="W82" t="s">
        <v>940</v>
      </c>
      <c r="X82" t="s">
        <v>941</v>
      </c>
      <c r="Y82" t="s">
        <v>942</v>
      </c>
      <c r="Z82" t="s">
        <v>943</v>
      </c>
      <c r="AH82">
        <v>6</v>
      </c>
      <c r="AI82">
        <v>6</v>
      </c>
      <c r="AT82" t="s">
        <v>944</v>
      </c>
      <c r="AU82">
        <v>2020</v>
      </c>
      <c r="AV82">
        <v>275</v>
      </c>
      <c r="BD82">
        <v>128145</v>
      </c>
      <c r="BE82" t="s">
        <v>945</v>
      </c>
      <c r="BF82" t="str">
        <f>HYPERLINK("http://dx.doi.org/10.1016/j.matlet.2020.128145","http://dx.doi.org/10.1016/j.matlet.2020.128145")</f>
        <v>http://dx.doi.org/10.1016/j.matlet.2020.128145</v>
      </c>
      <c r="BR82" t="s">
        <v>85</v>
      </c>
      <c r="BS82" t="s">
        <v>946</v>
      </c>
      <c r="BT82" t="str">
        <f>HYPERLINK("https%3A%2F%2Fwww.webofscience.com%2Fwos%2Fwoscc%2Ffull-record%2FWOS:000548631100013","View Full Record in Web of Science")</f>
        <v>View Full Record in Web of Science</v>
      </c>
    </row>
    <row r="83" spans="1:72" ht="12.75">
      <c r="A83" t="s">
        <v>72</v>
      </c>
      <c r="B83" t="s">
        <v>947</v>
      </c>
      <c r="F83" t="s">
        <v>948</v>
      </c>
      <c r="I83" t="s">
        <v>949</v>
      </c>
      <c r="J83" t="s">
        <v>136</v>
      </c>
      <c r="N83" t="s">
        <v>78</v>
      </c>
      <c r="V83" t="s">
        <v>950</v>
      </c>
      <c r="W83" t="s">
        <v>951</v>
      </c>
      <c r="X83" t="s">
        <v>952</v>
      </c>
      <c r="Y83" t="s">
        <v>953</v>
      </c>
      <c r="Z83" t="s">
        <v>285</v>
      </c>
      <c r="AH83">
        <v>15</v>
      </c>
      <c r="AI83">
        <v>15</v>
      </c>
      <c r="AT83" t="s">
        <v>594</v>
      </c>
      <c r="AU83">
        <v>2022</v>
      </c>
      <c r="AV83">
        <v>53</v>
      </c>
      <c r="AX83" t="s">
        <v>954</v>
      </c>
      <c r="BD83">
        <v>102723</v>
      </c>
      <c r="BE83" t="s">
        <v>955</v>
      </c>
      <c r="BF83" t="str">
        <f>HYPERLINK("http://dx.doi.org/10.1016/j.seta.2022.102723","http://dx.doi.org/10.1016/j.seta.2022.102723")</f>
        <v>http://dx.doi.org/10.1016/j.seta.2022.102723</v>
      </c>
      <c r="BH83" t="s">
        <v>772</v>
      </c>
      <c r="BR83" t="s">
        <v>85</v>
      </c>
      <c r="BS83" t="s">
        <v>956</v>
      </c>
      <c r="BT83" t="str">
        <f>HYPERLINK("https%3A%2F%2Fwww.webofscience.com%2Fwos%2Fwoscc%2Ffull-record%2FWOS:000890390200001","View Full Record in Web of Science")</f>
        <v>View Full Record in Web of Science</v>
      </c>
    </row>
    <row r="84" spans="1:72" ht="12.75">
      <c r="A84" t="s">
        <v>72</v>
      </c>
      <c r="B84" t="s">
        <v>957</v>
      </c>
      <c r="F84" t="s">
        <v>958</v>
      </c>
      <c r="I84" t="s">
        <v>959</v>
      </c>
      <c r="J84" t="s">
        <v>938</v>
      </c>
      <c r="N84" t="s">
        <v>78</v>
      </c>
      <c r="V84" t="s">
        <v>960</v>
      </c>
      <c r="W84" t="s">
        <v>961</v>
      </c>
      <c r="X84" t="s">
        <v>962</v>
      </c>
      <c r="Y84" t="s">
        <v>942</v>
      </c>
      <c r="Z84" t="s">
        <v>963</v>
      </c>
      <c r="AH84">
        <v>10</v>
      </c>
      <c r="AI84">
        <v>10</v>
      </c>
      <c r="AT84" t="s">
        <v>964</v>
      </c>
      <c r="AU84">
        <v>2020</v>
      </c>
      <c r="AV84">
        <v>277</v>
      </c>
      <c r="BD84">
        <v>128332</v>
      </c>
      <c r="BE84" t="s">
        <v>965</v>
      </c>
      <c r="BF84" t="str">
        <f>HYPERLINK("http://dx.doi.org/10.1016/j.matlet.2020.128332","http://dx.doi.org/10.1016/j.matlet.2020.128332")</f>
        <v>http://dx.doi.org/10.1016/j.matlet.2020.128332</v>
      </c>
      <c r="BR84" t="s">
        <v>85</v>
      </c>
      <c r="BS84" t="s">
        <v>966</v>
      </c>
      <c r="BT84" t="str">
        <f>HYPERLINK("https%3A%2F%2Fwww.webofscience.com%2Fwos%2Fwoscc%2Ffull-record%2FWOS:000564541600013","View Full Record in Web of Science")</f>
        <v>View Full Record in Web of Science</v>
      </c>
    </row>
    <row r="85" spans="1:72" ht="12.75">
      <c r="A85" t="s">
        <v>72</v>
      </c>
      <c r="B85" t="s">
        <v>935</v>
      </c>
      <c r="F85" t="s">
        <v>936</v>
      </c>
      <c r="I85" t="s">
        <v>967</v>
      </c>
      <c r="J85" t="s">
        <v>540</v>
      </c>
      <c r="N85" t="s">
        <v>78</v>
      </c>
      <c r="V85" t="s">
        <v>968</v>
      </c>
      <c r="W85" t="s">
        <v>969</v>
      </c>
      <c r="X85" t="s">
        <v>941</v>
      </c>
      <c r="Y85" t="s">
        <v>970</v>
      </c>
      <c r="Z85" t="s">
        <v>971</v>
      </c>
      <c r="AH85">
        <v>4</v>
      </c>
      <c r="AI85">
        <v>4</v>
      </c>
      <c r="AT85" t="s">
        <v>594</v>
      </c>
      <c r="AU85">
        <v>2021</v>
      </c>
      <c r="AV85">
        <v>227</v>
      </c>
      <c r="BB85">
        <v>321</v>
      </c>
      <c r="BC85">
        <v>333</v>
      </c>
      <c r="BE85" t="s">
        <v>972</v>
      </c>
      <c r="BF85" t="str">
        <f>HYPERLINK("http://dx.doi.org/10.1016/j.solener.2021.09.019","http://dx.doi.org/10.1016/j.solener.2021.09.019")</f>
        <v>http://dx.doi.org/10.1016/j.solener.2021.09.019</v>
      </c>
      <c r="BH85" t="s">
        <v>473</v>
      </c>
      <c r="BR85" t="s">
        <v>85</v>
      </c>
      <c r="BS85" t="s">
        <v>973</v>
      </c>
      <c r="BT85" t="str">
        <f>HYPERLINK("https%3A%2F%2Fwww.webofscience.com%2Fwos%2Fwoscc%2Ffull-record%2FWOS:000701944100001","View Full Record in Web of Science")</f>
        <v>View Full Record in Web of Science</v>
      </c>
    </row>
    <row r="86" spans="1:72" ht="12.75">
      <c r="A86" t="s">
        <v>72</v>
      </c>
      <c r="B86" t="s">
        <v>974</v>
      </c>
      <c r="F86" t="s">
        <v>975</v>
      </c>
      <c r="I86" t="s">
        <v>976</v>
      </c>
      <c r="J86" t="s">
        <v>977</v>
      </c>
      <c r="N86" t="s">
        <v>78</v>
      </c>
      <c r="V86" t="s">
        <v>978</v>
      </c>
      <c r="W86" t="s">
        <v>979</v>
      </c>
      <c r="X86" t="s">
        <v>759</v>
      </c>
      <c r="Y86" t="s">
        <v>760</v>
      </c>
      <c r="Z86" t="s">
        <v>761</v>
      </c>
      <c r="AH86">
        <v>1</v>
      </c>
      <c r="AI86">
        <v>1</v>
      </c>
      <c r="AT86" t="s">
        <v>887</v>
      </c>
      <c r="AU86">
        <v>2023</v>
      </c>
      <c r="AV86">
        <v>214</v>
      </c>
      <c r="AX86" t="s">
        <v>980</v>
      </c>
      <c r="BD86">
        <v>108917</v>
      </c>
      <c r="BE86" t="s">
        <v>981</v>
      </c>
      <c r="BF86" t="str">
        <f>HYPERLINK("http://dx.doi.org/10.1016/j.epsr.2022.108917","http://dx.doi.org/10.1016/j.epsr.2022.108917")</f>
        <v>http://dx.doi.org/10.1016/j.epsr.2022.108917</v>
      </c>
      <c r="BH86" t="s">
        <v>495</v>
      </c>
      <c r="BR86" t="s">
        <v>85</v>
      </c>
      <c r="BS86" t="s">
        <v>982</v>
      </c>
      <c r="BT86" t="str">
        <f>HYPERLINK("https%3A%2F%2Fwww.webofscience.com%2Fwos%2Fwoscc%2Ffull-record%2FWOS:000917427000004","View Full Record in Web of Science")</f>
        <v>View Full Record in Web of Science</v>
      </c>
    </row>
    <row r="87" spans="1:72" ht="12.75">
      <c r="A87" t="s">
        <v>72</v>
      </c>
      <c r="B87" t="s">
        <v>983</v>
      </c>
      <c r="F87" t="s">
        <v>984</v>
      </c>
      <c r="I87" t="s">
        <v>985</v>
      </c>
      <c r="J87" t="s">
        <v>986</v>
      </c>
      <c r="N87" t="s">
        <v>78</v>
      </c>
      <c r="V87" t="s">
        <v>987</v>
      </c>
      <c r="W87" t="s">
        <v>988</v>
      </c>
      <c r="X87" t="s">
        <v>989</v>
      </c>
      <c r="Y87" t="s">
        <v>990</v>
      </c>
      <c r="Z87" t="s">
        <v>991</v>
      </c>
      <c r="AH87">
        <v>0</v>
      </c>
      <c r="AI87">
        <v>0</v>
      </c>
      <c r="AT87" t="s">
        <v>155</v>
      </c>
      <c r="AU87">
        <v>2023</v>
      </c>
      <c r="AV87">
        <v>64</v>
      </c>
      <c r="BB87">
        <v>1</v>
      </c>
      <c r="BC87">
        <v>11</v>
      </c>
      <c r="BE87" t="s">
        <v>992</v>
      </c>
      <c r="BF87" t="str">
        <f>HYPERLINK("http://dx.doi.org/10.1016/j.aej.2022.08.042","http://dx.doi.org/10.1016/j.aej.2022.08.042")</f>
        <v>http://dx.doi.org/10.1016/j.aej.2022.08.042</v>
      </c>
      <c r="BH87" t="s">
        <v>993</v>
      </c>
      <c r="BR87" t="s">
        <v>85</v>
      </c>
      <c r="BS87" t="s">
        <v>994</v>
      </c>
      <c r="BT87" t="str">
        <f>HYPERLINK("https%3A%2F%2Fwww.webofscience.com%2Fwos%2Fwoscc%2Ffull-record%2FWOS:000921124500001","View Full Record in Web of Science")</f>
        <v>View Full Record in Web of Science</v>
      </c>
    </row>
    <row r="88" spans="1:72" ht="12.75">
      <c r="A88" t="s">
        <v>72</v>
      </c>
      <c r="B88" t="s">
        <v>995</v>
      </c>
      <c r="F88" t="s">
        <v>996</v>
      </c>
      <c r="I88" t="s">
        <v>997</v>
      </c>
      <c r="J88" t="s">
        <v>77</v>
      </c>
      <c r="N88" t="s">
        <v>78</v>
      </c>
      <c r="V88" t="s">
        <v>998</v>
      </c>
      <c r="W88" t="s">
        <v>999</v>
      </c>
      <c r="X88" t="s">
        <v>1000</v>
      </c>
      <c r="Y88" t="s">
        <v>1001</v>
      </c>
      <c r="Z88" t="s">
        <v>1002</v>
      </c>
      <c r="AH88">
        <v>0</v>
      </c>
      <c r="AI88">
        <v>0</v>
      </c>
      <c r="AU88">
        <v>2022</v>
      </c>
      <c r="AV88">
        <v>10</v>
      </c>
      <c r="BB88">
        <v>69472</v>
      </c>
      <c r="BC88">
        <v>69489</v>
      </c>
      <c r="BE88" t="s">
        <v>1003</v>
      </c>
      <c r="BF88" t="str">
        <f>HYPERLINK("http://dx.doi.org/10.1109/ACCESS.2022.3186352","http://dx.doi.org/10.1109/ACCESS.2022.3186352")</f>
        <v>http://dx.doi.org/10.1109/ACCESS.2022.3186352</v>
      </c>
      <c r="BR88" t="s">
        <v>85</v>
      </c>
      <c r="BS88" t="s">
        <v>1004</v>
      </c>
      <c r="BT88" t="str">
        <f>HYPERLINK("https%3A%2F%2Fwww.webofscience.com%2Fwos%2Fwoscc%2Ffull-record%2FWOS:000838393500001","View Full Record in Web of Science")</f>
        <v>View Full Record in Web of Science</v>
      </c>
    </row>
    <row r="89" spans="1:72" ht="12.75">
      <c r="A89" t="s">
        <v>98</v>
      </c>
      <c r="B89" t="s">
        <v>957</v>
      </c>
      <c r="D89" t="s">
        <v>1005</v>
      </c>
      <c r="F89" t="s">
        <v>958</v>
      </c>
      <c r="I89" t="s">
        <v>1006</v>
      </c>
      <c r="J89" t="s">
        <v>1007</v>
      </c>
      <c r="K89" t="s">
        <v>1008</v>
      </c>
      <c r="N89" t="s">
        <v>105</v>
      </c>
      <c r="O89" t="s">
        <v>1009</v>
      </c>
      <c r="P89" t="s">
        <v>1010</v>
      </c>
      <c r="Q89" t="s">
        <v>1011</v>
      </c>
      <c r="S89" t="s">
        <v>1012</v>
      </c>
      <c r="V89" t="s">
        <v>1013</v>
      </c>
      <c r="W89" t="s">
        <v>961</v>
      </c>
      <c r="X89" t="s">
        <v>962</v>
      </c>
      <c r="Y89" t="s">
        <v>1014</v>
      </c>
      <c r="Z89" t="s">
        <v>1015</v>
      </c>
      <c r="AH89">
        <v>2</v>
      </c>
      <c r="AI89">
        <v>2</v>
      </c>
      <c r="AU89">
        <v>2022</v>
      </c>
      <c r="AV89">
        <v>2550</v>
      </c>
      <c r="BD89">
        <v>40001</v>
      </c>
      <c r="BE89" t="s">
        <v>1016</v>
      </c>
      <c r="BF89" t="str">
        <f>HYPERLINK("http://dx.doi.org/10.1063/5.0099091","http://dx.doi.org/10.1063/5.0099091")</f>
        <v>http://dx.doi.org/10.1063/5.0099091</v>
      </c>
      <c r="BR89" t="s">
        <v>85</v>
      </c>
      <c r="BS89" t="s">
        <v>1017</v>
      </c>
      <c r="BT89" t="str">
        <f>HYPERLINK("https%3A%2F%2Fwww.webofscience.com%2Fwos%2Fwoscc%2Ffull-record%2FWOS:000862002200004","View Full Record in Web of Science")</f>
        <v>View Full Record in Web of Science</v>
      </c>
    </row>
    <row r="90" spans="1:72" ht="12.75">
      <c r="A90" t="s">
        <v>72</v>
      </c>
      <c r="B90" t="s">
        <v>974</v>
      </c>
      <c r="F90" t="s">
        <v>1018</v>
      </c>
      <c r="I90" t="s">
        <v>1019</v>
      </c>
      <c r="J90" t="s">
        <v>1020</v>
      </c>
      <c r="N90" t="s">
        <v>78</v>
      </c>
      <c r="V90" t="s">
        <v>1021</v>
      </c>
      <c r="W90" t="s">
        <v>1022</v>
      </c>
      <c r="X90" t="s">
        <v>759</v>
      </c>
      <c r="Y90" t="s">
        <v>760</v>
      </c>
      <c r="Z90" t="s">
        <v>761</v>
      </c>
      <c r="AH90">
        <v>3</v>
      </c>
      <c r="AI90">
        <v>3</v>
      </c>
      <c r="AT90" t="s">
        <v>594</v>
      </c>
      <c r="AU90">
        <v>2022</v>
      </c>
      <c r="AV90">
        <v>104</v>
      </c>
      <c r="AW90">
        <v>5</v>
      </c>
      <c r="BB90">
        <v>3173</v>
      </c>
      <c r="BC90">
        <v>3196</v>
      </c>
      <c r="BE90" t="s">
        <v>1023</v>
      </c>
      <c r="BF90" t="str">
        <f>HYPERLINK("http://dx.doi.org/10.1007/s00202-022-01542-3","http://dx.doi.org/10.1007/s00202-022-01542-3")</f>
        <v>http://dx.doi.org/10.1007/s00202-022-01542-3</v>
      </c>
      <c r="BH90" t="s">
        <v>1024</v>
      </c>
      <c r="BR90" t="s">
        <v>85</v>
      </c>
      <c r="BS90" t="s">
        <v>1025</v>
      </c>
      <c r="BT90" t="str">
        <f>HYPERLINK("https%3A%2F%2Fwww.webofscience.com%2Fwos%2Fwoscc%2Ffull-record%2FWOS:000775958900002","View Full Record in Web of Science")</f>
        <v>View Full Record in Web of Science</v>
      </c>
    </row>
    <row r="91" spans="1:72" ht="12.75">
      <c r="A91" t="s">
        <v>72</v>
      </c>
      <c r="B91" t="s">
        <v>1026</v>
      </c>
      <c r="F91" t="s">
        <v>1027</v>
      </c>
      <c r="I91" t="s">
        <v>1028</v>
      </c>
      <c r="J91" t="s">
        <v>1029</v>
      </c>
      <c r="N91" t="s">
        <v>78</v>
      </c>
      <c r="V91" t="s">
        <v>1030</v>
      </c>
      <c r="W91" t="s">
        <v>1031</v>
      </c>
      <c r="X91" t="s">
        <v>1032</v>
      </c>
      <c r="Y91" t="s">
        <v>1033</v>
      </c>
      <c r="Z91" t="s">
        <v>1034</v>
      </c>
      <c r="AH91">
        <v>0</v>
      </c>
      <c r="AI91">
        <v>0</v>
      </c>
      <c r="AT91" t="s">
        <v>140</v>
      </c>
      <c r="AU91">
        <v>2022</v>
      </c>
      <c r="AV91">
        <v>236</v>
      </c>
      <c r="AW91">
        <v>8</v>
      </c>
      <c r="BB91">
        <v>1608</v>
      </c>
      <c r="BC91">
        <v>1620</v>
      </c>
      <c r="BD91">
        <v>9576509221098482</v>
      </c>
      <c r="BE91" t="s">
        <v>1035</v>
      </c>
      <c r="BF91" t="str">
        <f>HYPERLINK("http://dx.doi.org/10.1177/09576509221098482","http://dx.doi.org/10.1177/09576509221098482")</f>
        <v>http://dx.doi.org/10.1177/09576509221098482</v>
      </c>
      <c r="BH91" t="s">
        <v>1036</v>
      </c>
      <c r="BR91" t="s">
        <v>85</v>
      </c>
      <c r="BS91" t="s">
        <v>1037</v>
      </c>
      <c r="BT91" t="str">
        <f>HYPERLINK("https%3A%2F%2Fwww.webofscience.com%2Fwos%2Fwoscc%2Ffull-record%2FWOS:000795839000001","View Full Record in Web of Science")</f>
        <v>View Full Record in Web of Science</v>
      </c>
    </row>
    <row r="92" spans="1:72" ht="12.75">
      <c r="A92" t="s">
        <v>72</v>
      </c>
      <c r="B92" t="s">
        <v>1038</v>
      </c>
      <c r="F92" t="s">
        <v>1039</v>
      </c>
      <c r="I92" t="s">
        <v>1040</v>
      </c>
      <c r="J92" t="s">
        <v>1041</v>
      </c>
      <c r="N92" t="s">
        <v>78</v>
      </c>
      <c r="V92" t="s">
        <v>1042</v>
      </c>
      <c r="W92" t="s">
        <v>1043</v>
      </c>
      <c r="X92" t="s">
        <v>1044</v>
      </c>
      <c r="Y92" t="s">
        <v>1045</v>
      </c>
      <c r="Z92" t="s">
        <v>1046</v>
      </c>
      <c r="AH92">
        <v>7</v>
      </c>
      <c r="AI92">
        <v>7</v>
      </c>
      <c r="AT92" t="s">
        <v>155</v>
      </c>
      <c r="AU92">
        <v>2021</v>
      </c>
      <c r="AV92">
        <v>13</v>
      </c>
      <c r="AW92">
        <v>3</v>
      </c>
      <c r="BD92">
        <v>422</v>
      </c>
      <c r="BE92" t="s">
        <v>1047</v>
      </c>
      <c r="BF92" t="str">
        <f>HYPERLINK("http://dx.doi.org/10.3390/polym13030422","http://dx.doi.org/10.3390/polym13030422")</f>
        <v>http://dx.doi.org/10.3390/polym13030422</v>
      </c>
      <c r="BR92" t="s">
        <v>85</v>
      </c>
      <c r="BS92" t="s">
        <v>1048</v>
      </c>
      <c r="BT92" t="str">
        <f>HYPERLINK("https%3A%2F%2Fwww.webofscience.com%2Fwos%2Fwoscc%2Ffull-record%2FWOS:000615463000001","View Full Record in Web of Science")</f>
        <v>View Full Record in Web of Science</v>
      </c>
    </row>
    <row r="93" spans="1:72" ht="12.75">
      <c r="A93" t="s">
        <v>72</v>
      </c>
      <c r="B93" t="s">
        <v>1049</v>
      </c>
      <c r="F93" t="s">
        <v>1050</v>
      </c>
      <c r="I93" t="s">
        <v>1051</v>
      </c>
      <c r="J93" t="s">
        <v>1052</v>
      </c>
      <c r="N93" t="s">
        <v>78</v>
      </c>
      <c r="V93" t="s">
        <v>1053</v>
      </c>
      <c r="W93" t="s">
        <v>1054</v>
      </c>
      <c r="X93" t="s">
        <v>1055</v>
      </c>
      <c r="Y93" t="s">
        <v>1056</v>
      </c>
      <c r="Z93" t="s">
        <v>1057</v>
      </c>
      <c r="AH93">
        <v>1</v>
      </c>
      <c r="AI93">
        <v>1</v>
      </c>
      <c r="AT93" t="s">
        <v>229</v>
      </c>
      <c r="AU93">
        <v>2019</v>
      </c>
      <c r="AV93">
        <v>15</v>
      </c>
      <c r="AW93">
        <v>1</v>
      </c>
      <c r="BB93">
        <v>30</v>
      </c>
      <c r="BC93">
        <v>41</v>
      </c>
      <c r="BR93" t="s">
        <v>85</v>
      </c>
      <c r="BS93" t="s">
        <v>1058</v>
      </c>
      <c r="BT93" t="str">
        <f>HYPERLINK("https%3A%2F%2Fwww.webofscience.com%2Fwos%2Fwoscc%2Ffull-record%2FWOS:000459918100003","View Full Record in Web of Science")</f>
        <v>View Full Record in Web of Science</v>
      </c>
    </row>
    <row r="94" spans="1:72" ht="12.75">
      <c r="A94" t="s">
        <v>72</v>
      </c>
      <c r="B94" t="s">
        <v>1059</v>
      </c>
      <c r="F94" t="s">
        <v>1060</v>
      </c>
      <c r="I94" t="s">
        <v>1061</v>
      </c>
      <c r="J94" t="s">
        <v>712</v>
      </c>
      <c r="N94" t="s">
        <v>78</v>
      </c>
      <c r="V94" t="s">
        <v>1062</v>
      </c>
      <c r="W94" t="s">
        <v>1063</v>
      </c>
      <c r="X94" t="s">
        <v>1064</v>
      </c>
      <c r="Y94" t="s">
        <v>1065</v>
      </c>
      <c r="Z94" t="s">
        <v>1066</v>
      </c>
      <c r="AH94">
        <v>13</v>
      </c>
      <c r="AI94">
        <v>13</v>
      </c>
      <c r="AT94" t="s">
        <v>717</v>
      </c>
      <c r="AU94">
        <v>2022</v>
      </c>
      <c r="AV94">
        <v>15</v>
      </c>
      <c r="AW94">
        <v>8</v>
      </c>
      <c r="BD94">
        <v>2727</v>
      </c>
      <c r="BE94" t="s">
        <v>1067</v>
      </c>
      <c r="BF94" t="str">
        <f>HYPERLINK("http://dx.doi.org/10.3390/en15082727","http://dx.doi.org/10.3390/en15082727")</f>
        <v>http://dx.doi.org/10.3390/en15082727</v>
      </c>
      <c r="BR94" t="s">
        <v>85</v>
      </c>
      <c r="BS94" t="s">
        <v>1068</v>
      </c>
      <c r="BT94" t="str">
        <f>HYPERLINK("https%3A%2F%2Fwww.webofscience.com%2Fwos%2Fwoscc%2Ffull-record%2FWOS:000786797300001","View Full Record in Web of Science")</f>
        <v>View Full Record in Web of Science</v>
      </c>
    </row>
    <row r="95" spans="1:72" ht="12.75">
      <c r="A95" t="s">
        <v>98</v>
      </c>
      <c r="B95" t="s">
        <v>1069</v>
      </c>
      <c r="D95" t="s">
        <v>621</v>
      </c>
      <c r="F95" t="s">
        <v>1070</v>
      </c>
      <c r="I95" t="s">
        <v>1071</v>
      </c>
      <c r="J95" t="s">
        <v>624</v>
      </c>
      <c r="K95" t="s">
        <v>104</v>
      </c>
      <c r="N95" t="s">
        <v>105</v>
      </c>
      <c r="O95" t="s">
        <v>625</v>
      </c>
      <c r="P95" t="s">
        <v>626</v>
      </c>
      <c r="Q95" t="s">
        <v>627</v>
      </c>
      <c r="S95" t="s">
        <v>628</v>
      </c>
      <c r="V95" t="s">
        <v>1072</v>
      </c>
      <c r="W95" t="s">
        <v>1073</v>
      </c>
      <c r="X95" t="s">
        <v>1074</v>
      </c>
      <c r="Y95" t="s">
        <v>508</v>
      </c>
      <c r="Z95" t="s">
        <v>1075</v>
      </c>
      <c r="AH95">
        <v>3</v>
      </c>
      <c r="AI95">
        <v>3</v>
      </c>
      <c r="AU95">
        <v>2017</v>
      </c>
      <c r="BB95">
        <v>1477</v>
      </c>
      <c r="BC95">
        <v>1482</v>
      </c>
      <c r="BR95" t="s">
        <v>85</v>
      </c>
      <c r="BS95" t="s">
        <v>1076</v>
      </c>
      <c r="BT95" t="str">
        <f>HYPERLINK("https%3A%2F%2Fwww.webofscience.com%2Fwos%2Fwoscc%2Ffull-record%2FWOS:000428724000225","View Full Record in Web of Science")</f>
        <v>View Full Record in Web of Science</v>
      </c>
    </row>
    <row r="96" spans="1:72" ht="12.75">
      <c r="A96" t="s">
        <v>72</v>
      </c>
      <c r="B96" t="s">
        <v>1077</v>
      </c>
      <c r="F96" t="s">
        <v>1078</v>
      </c>
      <c r="I96" t="s">
        <v>1079</v>
      </c>
      <c r="J96" t="s">
        <v>488</v>
      </c>
      <c r="N96" t="s">
        <v>78</v>
      </c>
      <c r="V96" t="s">
        <v>1080</v>
      </c>
      <c r="W96" t="s">
        <v>1081</v>
      </c>
      <c r="X96" t="s">
        <v>1082</v>
      </c>
      <c r="Y96" t="s">
        <v>824</v>
      </c>
      <c r="Z96" t="s">
        <v>825</v>
      </c>
      <c r="AH96">
        <v>1</v>
      </c>
      <c r="AI96">
        <v>1</v>
      </c>
      <c r="AT96" t="s">
        <v>1083</v>
      </c>
      <c r="AU96">
        <v>2022</v>
      </c>
      <c r="AV96">
        <v>249</v>
      </c>
      <c r="BD96">
        <v>110858</v>
      </c>
      <c r="BE96" t="s">
        <v>1084</v>
      </c>
      <c r="BF96" t="str">
        <f>HYPERLINK("http://dx.doi.org/10.1016/j.oceaneng.2022.110858","http://dx.doi.org/10.1016/j.oceaneng.2022.110858")</f>
        <v>http://dx.doi.org/10.1016/j.oceaneng.2022.110858</v>
      </c>
      <c r="BH96" t="s">
        <v>462</v>
      </c>
      <c r="BR96" t="s">
        <v>85</v>
      </c>
      <c r="BS96" t="s">
        <v>1085</v>
      </c>
      <c r="BT96" t="str">
        <f>HYPERLINK("https%3A%2F%2Fwww.webofscience.com%2Fwos%2Fwoscc%2Ffull-record%2FWOS:000783621800002","View Full Record in Web of Science")</f>
        <v>View Full Record in Web of Science</v>
      </c>
    </row>
    <row r="97" spans="1:72" ht="12.75">
      <c r="A97" t="s">
        <v>72</v>
      </c>
      <c r="B97" t="s">
        <v>1086</v>
      </c>
      <c r="F97" t="s">
        <v>1087</v>
      </c>
      <c r="I97" t="s">
        <v>1088</v>
      </c>
      <c r="J97" t="s">
        <v>767</v>
      </c>
      <c r="N97" t="s">
        <v>1089</v>
      </c>
      <c r="O97" t="s">
        <v>1090</v>
      </c>
      <c r="P97" t="s">
        <v>1091</v>
      </c>
      <c r="Q97" t="s">
        <v>1092</v>
      </c>
      <c r="V97" t="s">
        <v>1093</v>
      </c>
      <c r="W97" t="s">
        <v>1094</v>
      </c>
      <c r="X97" t="s">
        <v>1095</v>
      </c>
      <c r="Y97" t="s">
        <v>1096</v>
      </c>
      <c r="Z97" t="s">
        <v>1097</v>
      </c>
      <c r="AH97">
        <v>6</v>
      </c>
      <c r="AI97">
        <v>6</v>
      </c>
      <c r="AT97" t="s">
        <v>717</v>
      </c>
      <c r="AU97">
        <v>2022</v>
      </c>
      <c r="AV97">
        <v>8</v>
      </c>
      <c r="AY97">
        <v>-1</v>
      </c>
      <c r="BB97">
        <v>416</v>
      </c>
      <c r="BC97">
        <v>421</v>
      </c>
      <c r="BE97" t="s">
        <v>1098</v>
      </c>
      <c r="BF97" t="str">
        <f>HYPERLINK("http://dx.doi.org/10.1016/j.egyr.2021.11.109","http://dx.doi.org/10.1016/j.egyr.2021.11.109")</f>
        <v>http://dx.doi.org/10.1016/j.egyr.2021.11.109</v>
      </c>
      <c r="BH97" t="s">
        <v>606</v>
      </c>
      <c r="BR97" t="s">
        <v>85</v>
      </c>
      <c r="BS97" t="s">
        <v>1099</v>
      </c>
      <c r="BT97" t="str">
        <f>HYPERLINK("https%3A%2F%2Fwww.webofscience.com%2Fwos%2Fwoscc%2Ffull-record%2FWOS:000744124800003","View Full Record in Web of Science")</f>
        <v>View Full Record in Web of Science</v>
      </c>
    </row>
    <row r="98" spans="1:72" ht="12.75">
      <c r="A98" t="s">
        <v>72</v>
      </c>
      <c r="B98" t="s">
        <v>1100</v>
      </c>
      <c r="F98" t="s">
        <v>1101</v>
      </c>
      <c r="I98" t="s">
        <v>1102</v>
      </c>
      <c r="J98" t="s">
        <v>986</v>
      </c>
      <c r="N98" t="s">
        <v>78</v>
      </c>
      <c r="V98" t="s">
        <v>1103</v>
      </c>
      <c r="W98" t="s">
        <v>1104</v>
      </c>
      <c r="X98" t="s">
        <v>1105</v>
      </c>
      <c r="Y98" t="s">
        <v>1106</v>
      </c>
      <c r="Z98" t="s">
        <v>1107</v>
      </c>
      <c r="AH98">
        <v>4</v>
      </c>
      <c r="AI98">
        <v>4</v>
      </c>
      <c r="AT98" t="s">
        <v>140</v>
      </c>
      <c r="AU98">
        <v>2022</v>
      </c>
      <c r="AV98">
        <v>61</v>
      </c>
      <c r="AW98">
        <v>12</v>
      </c>
      <c r="BB98">
        <v>12229</v>
      </c>
      <c r="BC98">
        <v>12246</v>
      </c>
      <c r="BE98" t="s">
        <v>1108</v>
      </c>
      <c r="BF98" t="str">
        <f>HYPERLINK("http://dx.doi.org/10.1016/j.aej.2022.06.007","http://dx.doi.org/10.1016/j.aej.2022.06.007")</f>
        <v>http://dx.doi.org/10.1016/j.aej.2022.06.007</v>
      </c>
      <c r="BR98" t="s">
        <v>85</v>
      </c>
      <c r="BS98" t="s">
        <v>1109</v>
      </c>
      <c r="BT98" t="str">
        <f>HYPERLINK("https%3A%2F%2Fwww.webofscience.com%2Fwos%2Fwoscc%2Ffull-record%2FWOS:000836551000010","View Full Record in Web of Science")</f>
        <v>View Full Record in Web of Science</v>
      </c>
    </row>
    <row r="99" spans="1:72" ht="12.75">
      <c r="A99" t="s">
        <v>72</v>
      </c>
      <c r="B99" t="s">
        <v>1110</v>
      </c>
      <c r="F99" t="s">
        <v>1111</v>
      </c>
      <c r="I99" t="s">
        <v>1112</v>
      </c>
      <c r="J99" t="s">
        <v>171</v>
      </c>
      <c r="N99" t="s">
        <v>78</v>
      </c>
      <c r="V99" t="s">
        <v>1113</v>
      </c>
      <c r="W99" t="s">
        <v>1114</v>
      </c>
      <c r="X99" t="s">
        <v>1115</v>
      </c>
      <c r="Y99" t="s">
        <v>1116</v>
      </c>
      <c r="Z99" t="s">
        <v>1117</v>
      </c>
      <c r="AH99">
        <v>5</v>
      </c>
      <c r="AI99">
        <v>5</v>
      </c>
      <c r="AT99" t="s">
        <v>1118</v>
      </c>
      <c r="AU99">
        <v>2022</v>
      </c>
      <c r="AV99">
        <v>920</v>
      </c>
      <c r="BD99">
        <v>165952</v>
      </c>
      <c r="BE99" t="s">
        <v>1119</v>
      </c>
      <c r="BF99" t="str">
        <f>HYPERLINK("http://dx.doi.org/10.1016/j.jallcom.2022.165952","http://dx.doi.org/10.1016/j.jallcom.2022.165952")</f>
        <v>http://dx.doi.org/10.1016/j.jallcom.2022.165952</v>
      </c>
      <c r="BH99" t="s">
        <v>1120</v>
      </c>
      <c r="BR99" t="s">
        <v>85</v>
      </c>
      <c r="BS99" t="s">
        <v>1121</v>
      </c>
      <c r="BT99" t="str">
        <f>HYPERLINK("https%3A%2F%2Fwww.webofscience.com%2Fwos%2Fwoscc%2Ffull-record%2FWOS:000826709000002","View Full Record in Web of Science")</f>
        <v>View Full Record in Web of Science</v>
      </c>
    </row>
    <row r="100" spans="1:72" ht="12.75">
      <c r="A100" t="s">
        <v>72</v>
      </c>
      <c r="B100" t="s">
        <v>1122</v>
      </c>
      <c r="F100" t="s">
        <v>1123</v>
      </c>
      <c r="I100" t="s">
        <v>1124</v>
      </c>
      <c r="J100" t="s">
        <v>1125</v>
      </c>
      <c r="N100" t="s">
        <v>78</v>
      </c>
      <c r="V100" t="s">
        <v>1126</v>
      </c>
      <c r="W100" t="s">
        <v>1127</v>
      </c>
      <c r="X100" t="s">
        <v>1128</v>
      </c>
      <c r="Y100" t="s">
        <v>1129</v>
      </c>
      <c r="Z100" t="s">
        <v>1130</v>
      </c>
      <c r="AH100">
        <v>1</v>
      </c>
      <c r="AI100">
        <v>1</v>
      </c>
      <c r="AT100" t="s">
        <v>131</v>
      </c>
      <c r="AU100">
        <v>2022</v>
      </c>
      <c r="AV100">
        <v>14</v>
      </c>
      <c r="AW100">
        <v>11</v>
      </c>
      <c r="BD100">
        <v>1681</v>
      </c>
      <c r="BE100" t="s">
        <v>1131</v>
      </c>
      <c r="BF100" t="str">
        <f>HYPERLINK("http://dx.doi.org/10.3390/w14111681","http://dx.doi.org/10.3390/w14111681")</f>
        <v>http://dx.doi.org/10.3390/w14111681</v>
      </c>
      <c r="BR100" t="s">
        <v>85</v>
      </c>
      <c r="BS100" t="s">
        <v>1132</v>
      </c>
      <c r="BT100" t="str">
        <f>HYPERLINK("https%3A%2F%2Fwww.webofscience.com%2Fwos%2Fwoscc%2Ffull-record%2FWOS:000808787200001","View Full Record in Web of Science")</f>
        <v>View Full Record in Web of Science</v>
      </c>
    </row>
    <row r="101" spans="1:72" ht="12.75">
      <c r="A101" t="s">
        <v>72</v>
      </c>
      <c r="B101" t="s">
        <v>1133</v>
      </c>
      <c r="F101" t="s">
        <v>1134</v>
      </c>
      <c r="I101" t="s">
        <v>1135</v>
      </c>
      <c r="J101" t="s">
        <v>636</v>
      </c>
      <c r="N101" t="s">
        <v>78</v>
      </c>
      <c r="V101" t="s">
        <v>1136</v>
      </c>
      <c r="W101" t="s">
        <v>1137</v>
      </c>
      <c r="X101" t="s">
        <v>1138</v>
      </c>
      <c r="Y101" t="s">
        <v>1139</v>
      </c>
      <c r="Z101" t="s">
        <v>904</v>
      </c>
      <c r="AH101">
        <v>0</v>
      </c>
      <c r="AI101">
        <v>0</v>
      </c>
      <c r="AT101" t="s">
        <v>229</v>
      </c>
      <c r="AU101">
        <v>2022</v>
      </c>
      <c r="AV101">
        <v>136</v>
      </c>
      <c r="BD101">
        <v>107745</v>
      </c>
      <c r="BE101" t="s">
        <v>1140</v>
      </c>
      <c r="BF101" t="str">
        <f>HYPERLINK("http://dx.doi.org/10.1016/j.ijepes.2021.107745","http://dx.doi.org/10.1016/j.ijepes.2021.107745")</f>
        <v>http://dx.doi.org/10.1016/j.ijepes.2021.107745</v>
      </c>
      <c r="BH101" t="s">
        <v>915</v>
      </c>
      <c r="BR101" t="s">
        <v>85</v>
      </c>
      <c r="BS101" t="s">
        <v>1141</v>
      </c>
      <c r="BT101" t="str">
        <f>HYPERLINK("https%3A%2F%2Fwww.webofscience.com%2Fwos%2Fwoscc%2Ffull-record%2FWOS:000718043200004","View Full Record in Web of Science")</f>
        <v>View Full Record in Web of Science</v>
      </c>
    </row>
    <row r="102" spans="1:72" ht="12.75">
      <c r="A102" t="s">
        <v>98</v>
      </c>
      <c r="B102" t="s">
        <v>1142</v>
      </c>
      <c r="E102" t="s">
        <v>334</v>
      </c>
      <c r="F102" t="s">
        <v>1143</v>
      </c>
      <c r="I102" t="s">
        <v>1144</v>
      </c>
      <c r="J102" t="s">
        <v>442</v>
      </c>
      <c r="K102" t="s">
        <v>443</v>
      </c>
      <c r="N102" t="s">
        <v>105</v>
      </c>
      <c r="O102" t="s">
        <v>444</v>
      </c>
      <c r="P102" t="s">
        <v>445</v>
      </c>
      <c r="Q102" t="s">
        <v>446</v>
      </c>
      <c r="V102" t="s">
        <v>1145</v>
      </c>
      <c r="W102" t="s">
        <v>1146</v>
      </c>
      <c r="X102" t="s">
        <v>1147</v>
      </c>
      <c r="Y102" t="s">
        <v>1148</v>
      </c>
      <c r="AH102">
        <v>0</v>
      </c>
      <c r="AI102">
        <v>0</v>
      </c>
      <c r="AU102">
        <v>2020</v>
      </c>
      <c r="BE102" t="s">
        <v>1149</v>
      </c>
      <c r="BF102" t="str">
        <f>HYPERLINK("http://dx.doi.org/10.1109/VPPC49601.2020.9330991","http://dx.doi.org/10.1109/VPPC49601.2020.9330991")</f>
        <v>http://dx.doi.org/10.1109/VPPC49601.2020.9330991</v>
      </c>
      <c r="BR102" t="s">
        <v>85</v>
      </c>
      <c r="BS102" t="s">
        <v>1150</v>
      </c>
      <c r="BT102" t="str">
        <f>HYPERLINK("https%3A%2F%2Fwww.webofscience.com%2Fwos%2Fwoscc%2Ffull-record%2FWOS:000657274800158","View Full Record in Web of Science")</f>
        <v>View Full Record in Web of Science</v>
      </c>
    </row>
    <row r="103" spans="1:72" ht="12.75">
      <c r="A103" t="s">
        <v>72</v>
      </c>
      <c r="B103" t="s">
        <v>1151</v>
      </c>
      <c r="F103" t="s">
        <v>1152</v>
      </c>
      <c r="I103" t="s">
        <v>1153</v>
      </c>
      <c r="J103" t="s">
        <v>1154</v>
      </c>
      <c r="N103" t="s">
        <v>78</v>
      </c>
      <c r="V103" t="s">
        <v>1155</v>
      </c>
      <c r="W103" t="s">
        <v>1156</v>
      </c>
      <c r="X103" t="s">
        <v>1157</v>
      </c>
      <c r="Y103" t="s">
        <v>1158</v>
      </c>
      <c r="Z103" t="s">
        <v>802</v>
      </c>
      <c r="AH103">
        <v>11</v>
      </c>
      <c r="AI103">
        <v>11</v>
      </c>
      <c r="AT103" t="s">
        <v>706</v>
      </c>
      <c r="AU103">
        <v>2019</v>
      </c>
      <c r="AV103">
        <v>11</v>
      </c>
      <c r="AW103">
        <v>3</v>
      </c>
      <c r="BD103">
        <v>33303</v>
      </c>
      <c r="BE103" t="s">
        <v>1159</v>
      </c>
      <c r="BF103" t="str">
        <f>HYPERLINK("http://dx.doi.org/10.1063/1.5085167","http://dx.doi.org/10.1063/1.5085167")</f>
        <v>http://dx.doi.org/10.1063/1.5085167</v>
      </c>
      <c r="BR103" t="s">
        <v>85</v>
      </c>
      <c r="BS103" t="s">
        <v>1160</v>
      </c>
      <c r="BT103" t="str">
        <f>HYPERLINK("https%3A%2F%2Fwww.webofscience.com%2Fwos%2Fwoscc%2Ffull-record%2FWOS:000473539300012","View Full Record in Web of Science")</f>
        <v>View Full Record in Web of Science</v>
      </c>
    </row>
    <row r="104" spans="1:72" ht="12.75">
      <c r="A104" t="s">
        <v>72</v>
      </c>
      <c r="B104" t="s">
        <v>1161</v>
      </c>
      <c r="F104" t="s">
        <v>1162</v>
      </c>
      <c r="I104" t="s">
        <v>1163</v>
      </c>
      <c r="J104" t="s">
        <v>280</v>
      </c>
      <c r="N104" t="s">
        <v>78</v>
      </c>
      <c r="V104" t="s">
        <v>1164</v>
      </c>
      <c r="W104" t="s">
        <v>1165</v>
      </c>
      <c r="X104" t="s">
        <v>1166</v>
      </c>
      <c r="Y104" t="s">
        <v>470</v>
      </c>
      <c r="Z104" t="s">
        <v>471</v>
      </c>
      <c r="AH104">
        <v>32</v>
      </c>
      <c r="AI104">
        <v>33</v>
      </c>
      <c r="AT104" t="s">
        <v>1167</v>
      </c>
      <c r="AU104">
        <v>2021</v>
      </c>
      <c r="AV104">
        <v>182</v>
      </c>
      <c r="BD104">
        <v>115868</v>
      </c>
      <c r="BE104" t="s">
        <v>1168</v>
      </c>
      <c r="BF104" t="str">
        <f>HYPERLINK("http://dx.doi.org/10.1016/j.applthermaleng.2020.115868","http://dx.doi.org/10.1016/j.applthermaleng.2020.115868")</f>
        <v>http://dx.doi.org/10.1016/j.applthermaleng.2020.115868</v>
      </c>
      <c r="BR104" t="s">
        <v>85</v>
      </c>
      <c r="BS104" t="s">
        <v>1169</v>
      </c>
      <c r="BT104" t="str">
        <f>HYPERLINK("https%3A%2F%2Fwww.webofscience.com%2Fwos%2Fwoscc%2Ffull-record%2FWOS:000592641600012","View Full Record in Web of Science")</f>
        <v>View Full Record in Web of Science</v>
      </c>
    </row>
    <row r="105" spans="1:72" ht="12.75">
      <c r="A105" t="s">
        <v>72</v>
      </c>
      <c r="B105" t="s">
        <v>1170</v>
      </c>
      <c r="F105" t="s">
        <v>1171</v>
      </c>
      <c r="I105" t="s">
        <v>1172</v>
      </c>
      <c r="J105" t="s">
        <v>488</v>
      </c>
      <c r="N105" t="s">
        <v>78</v>
      </c>
      <c r="V105" t="s">
        <v>1173</v>
      </c>
      <c r="W105" t="s">
        <v>1174</v>
      </c>
      <c r="X105" t="s">
        <v>1175</v>
      </c>
      <c r="Y105" t="s">
        <v>824</v>
      </c>
      <c r="Z105" t="s">
        <v>825</v>
      </c>
      <c r="AH105">
        <v>4</v>
      </c>
      <c r="AI105">
        <v>4</v>
      </c>
      <c r="AT105" t="s">
        <v>964</v>
      </c>
      <c r="AU105">
        <v>2021</v>
      </c>
      <c r="AV105">
        <v>238</v>
      </c>
      <c r="BD105">
        <v>109746</v>
      </c>
      <c r="BE105" t="s">
        <v>1176</v>
      </c>
      <c r="BF105" t="str">
        <f>HYPERLINK("http://dx.doi.org/10.1016/j.oceaneng.2021.109746","http://dx.doi.org/10.1016/j.oceaneng.2021.109746")</f>
        <v>http://dx.doi.org/10.1016/j.oceaneng.2021.109746</v>
      </c>
      <c r="BH105" t="s">
        <v>176</v>
      </c>
      <c r="BR105" t="s">
        <v>85</v>
      </c>
      <c r="BS105" t="s">
        <v>1177</v>
      </c>
      <c r="BT105" t="str">
        <f>HYPERLINK("https%3A%2F%2Fwww.webofscience.com%2Fwos%2Fwoscc%2Ffull-record%2FWOS:000696630000003","View Full Record in Web of Science")</f>
        <v>View Full Record in Web of Science</v>
      </c>
    </row>
    <row r="106" spans="1:72" ht="12.75">
      <c r="A106" t="s">
        <v>72</v>
      </c>
      <c r="B106" t="s">
        <v>1178</v>
      </c>
      <c r="F106" t="s">
        <v>1179</v>
      </c>
      <c r="I106" t="s">
        <v>1180</v>
      </c>
      <c r="J106" t="s">
        <v>77</v>
      </c>
      <c r="N106" t="s">
        <v>78</v>
      </c>
      <c r="V106" t="s">
        <v>1181</v>
      </c>
      <c r="W106" t="s">
        <v>1182</v>
      </c>
      <c r="X106" t="s">
        <v>1183</v>
      </c>
      <c r="Y106" t="s">
        <v>1184</v>
      </c>
      <c r="Z106" t="s">
        <v>1185</v>
      </c>
      <c r="AH106">
        <v>52</v>
      </c>
      <c r="AI106">
        <v>52</v>
      </c>
      <c r="AU106">
        <v>2020</v>
      </c>
      <c r="AV106">
        <v>8</v>
      </c>
      <c r="BB106">
        <v>213899</v>
      </c>
      <c r="BC106">
        <v>213915</v>
      </c>
      <c r="BE106" t="s">
        <v>1186</v>
      </c>
      <c r="BF106" t="str">
        <f>HYPERLINK("http://dx.doi.org/10.1109/ACCESS.2020.3040620","http://dx.doi.org/10.1109/ACCESS.2020.3040620")</f>
        <v>http://dx.doi.org/10.1109/ACCESS.2020.3040620</v>
      </c>
      <c r="BR106" t="s">
        <v>85</v>
      </c>
      <c r="BS106" t="s">
        <v>1187</v>
      </c>
      <c r="BT106" t="str">
        <f>HYPERLINK("https%3A%2F%2Fwww.webofscience.com%2Fwos%2Fwoscc%2Ffull-record%2FWOS:000597180700001","View Full Record in Web of Science")</f>
        <v>View Full Record in Web of Science</v>
      </c>
    </row>
    <row r="107" spans="1:72" ht="12.75">
      <c r="A107" t="s">
        <v>72</v>
      </c>
      <c r="B107" t="s">
        <v>1188</v>
      </c>
      <c r="F107" t="s">
        <v>1189</v>
      </c>
      <c r="I107" t="s">
        <v>1190</v>
      </c>
      <c r="J107" t="s">
        <v>1191</v>
      </c>
      <c r="N107" t="s">
        <v>78</v>
      </c>
      <c r="V107" t="s">
        <v>1192</v>
      </c>
      <c r="W107" t="s">
        <v>1193</v>
      </c>
      <c r="X107" t="s">
        <v>1194</v>
      </c>
      <c r="Y107" t="s">
        <v>1195</v>
      </c>
      <c r="Z107" t="s">
        <v>1196</v>
      </c>
      <c r="AH107">
        <v>2</v>
      </c>
      <c r="AI107">
        <v>2</v>
      </c>
      <c r="AT107" t="s">
        <v>1197</v>
      </c>
      <c r="AU107">
        <v>2021</v>
      </c>
      <c r="AV107">
        <v>1241</v>
      </c>
      <c r="BD107">
        <v>130664</v>
      </c>
      <c r="BE107" t="s">
        <v>1198</v>
      </c>
      <c r="BF107" t="str">
        <f>HYPERLINK("http://dx.doi.org/10.1016/j.molstruc.2021.130664","http://dx.doi.org/10.1016/j.molstruc.2021.130664")</f>
        <v>http://dx.doi.org/10.1016/j.molstruc.2021.130664</v>
      </c>
      <c r="BH107" t="s">
        <v>168</v>
      </c>
      <c r="BR107" t="s">
        <v>85</v>
      </c>
      <c r="BS107" t="s">
        <v>1199</v>
      </c>
      <c r="BT107" t="str">
        <f>HYPERLINK("https%3A%2F%2Fwww.webofscience.com%2Fwos%2Fwoscc%2Ffull-record%2FWOS:000670212600004","View Full Record in Web of Science")</f>
        <v>View Full Record in Web of Science</v>
      </c>
    </row>
    <row r="108" spans="1:72" ht="12.75">
      <c r="A108" t="s">
        <v>72</v>
      </c>
      <c r="B108" t="s">
        <v>1200</v>
      </c>
      <c r="F108" t="s">
        <v>1201</v>
      </c>
      <c r="I108" t="s">
        <v>1202</v>
      </c>
      <c r="J108" t="s">
        <v>77</v>
      </c>
      <c r="N108" t="s">
        <v>78</v>
      </c>
      <c r="V108" t="s">
        <v>1203</v>
      </c>
      <c r="W108" t="s">
        <v>1204</v>
      </c>
      <c r="X108" t="s">
        <v>1205</v>
      </c>
      <c r="Y108" t="s">
        <v>1206</v>
      </c>
      <c r="Z108" t="s">
        <v>1207</v>
      </c>
      <c r="AH108">
        <v>0</v>
      </c>
      <c r="AI108">
        <v>0</v>
      </c>
      <c r="AU108">
        <v>2022</v>
      </c>
      <c r="AV108">
        <v>10</v>
      </c>
      <c r="BB108">
        <v>81309</v>
      </c>
      <c r="BC108">
        <v>81322</v>
      </c>
      <c r="BE108" t="s">
        <v>1208</v>
      </c>
      <c r="BF108" t="str">
        <f>HYPERLINK("http://dx.doi.org/10.1109/ACCESS.2022.3195941","http://dx.doi.org/10.1109/ACCESS.2022.3195941")</f>
        <v>http://dx.doi.org/10.1109/ACCESS.2022.3195941</v>
      </c>
      <c r="BR108" t="s">
        <v>85</v>
      </c>
      <c r="BS108" t="s">
        <v>1209</v>
      </c>
      <c r="BT108" t="str">
        <f>HYPERLINK("https%3A%2F%2Fwww.webofscience.com%2Fwos%2Fwoscc%2Ffull-record%2FWOS:000838622500001","View Full Record in Web of Science")</f>
        <v>View Full Record in Web of Science</v>
      </c>
    </row>
    <row r="109" spans="1:72" ht="12.75">
      <c r="A109" t="s">
        <v>72</v>
      </c>
      <c r="B109" t="s">
        <v>1210</v>
      </c>
      <c r="F109" t="s">
        <v>1211</v>
      </c>
      <c r="I109" t="s">
        <v>1212</v>
      </c>
      <c r="J109" t="s">
        <v>77</v>
      </c>
      <c r="N109" t="s">
        <v>78</v>
      </c>
      <c r="V109" t="s">
        <v>1213</v>
      </c>
      <c r="W109" t="s">
        <v>1214</v>
      </c>
      <c r="X109" t="s">
        <v>1215</v>
      </c>
      <c r="Y109" t="s">
        <v>1216</v>
      </c>
      <c r="Z109" t="s">
        <v>1217</v>
      </c>
      <c r="AH109">
        <v>3</v>
      </c>
      <c r="AI109">
        <v>3</v>
      </c>
      <c r="AU109">
        <v>2019</v>
      </c>
      <c r="AV109">
        <v>7</v>
      </c>
      <c r="BB109">
        <v>11485</v>
      </c>
      <c r="BC109">
        <v>11501</v>
      </c>
      <c r="BE109" t="s">
        <v>1218</v>
      </c>
      <c r="BF109" t="str">
        <f>HYPERLINK("http://dx.doi.org/10.1109/ACCESS.2019.2892523","http://dx.doi.org/10.1109/ACCESS.2019.2892523")</f>
        <v>http://dx.doi.org/10.1109/ACCESS.2019.2892523</v>
      </c>
      <c r="BR109" t="s">
        <v>85</v>
      </c>
      <c r="BS109" t="s">
        <v>1219</v>
      </c>
      <c r="BT109" t="str">
        <f>HYPERLINK("https%3A%2F%2Fwww.webofscience.com%2Fwos%2Fwoscc%2Ffull-record%2FWOS:000458074700001","View Full Record in Web of Science")</f>
        <v>View Full Record in Web of Science</v>
      </c>
    </row>
    <row r="110" spans="1:72" ht="12.75">
      <c r="A110" t="s">
        <v>72</v>
      </c>
      <c r="B110" t="s">
        <v>1220</v>
      </c>
      <c r="F110" t="s">
        <v>1221</v>
      </c>
      <c r="I110" t="s">
        <v>1222</v>
      </c>
      <c r="J110" t="s">
        <v>488</v>
      </c>
      <c r="N110" t="s">
        <v>78</v>
      </c>
      <c r="V110" t="s">
        <v>1223</v>
      </c>
      <c r="W110" t="s">
        <v>1224</v>
      </c>
      <c r="X110" t="s">
        <v>1225</v>
      </c>
      <c r="Y110" t="s">
        <v>1226</v>
      </c>
      <c r="Z110" t="s">
        <v>1227</v>
      </c>
      <c r="AH110">
        <v>11</v>
      </c>
      <c r="AI110">
        <v>11</v>
      </c>
      <c r="AT110" t="s">
        <v>826</v>
      </c>
      <c r="AU110">
        <v>2019</v>
      </c>
      <c r="AV110">
        <v>186</v>
      </c>
      <c r="BD110">
        <v>106065</v>
      </c>
      <c r="BE110" t="s">
        <v>1228</v>
      </c>
      <c r="BF110" t="str">
        <f>HYPERLINK("http://dx.doi.org/10.1016/j.oceaneng.2019.05.047","http://dx.doi.org/10.1016/j.oceaneng.2019.05.047")</f>
        <v>http://dx.doi.org/10.1016/j.oceaneng.2019.05.047</v>
      </c>
      <c r="BR110" t="s">
        <v>85</v>
      </c>
      <c r="BS110" t="s">
        <v>1229</v>
      </c>
      <c r="BT110" t="str">
        <f>HYPERLINK("https%3A%2F%2Fwww.webofscience.com%2Fwos%2Fwoscc%2Ffull-record%2FWOS:000483626500035","View Full Record in Web of Science")</f>
        <v>View Full Record in Web of Science</v>
      </c>
    </row>
    <row r="111" spans="1:72" ht="12.75">
      <c r="A111" t="s">
        <v>98</v>
      </c>
      <c r="B111" t="s">
        <v>1230</v>
      </c>
      <c r="E111" t="s">
        <v>334</v>
      </c>
      <c r="F111" t="s">
        <v>1231</v>
      </c>
      <c r="I111" t="s">
        <v>1232</v>
      </c>
      <c r="J111" t="s">
        <v>1233</v>
      </c>
      <c r="K111" t="s">
        <v>1234</v>
      </c>
      <c r="N111" t="s">
        <v>105</v>
      </c>
      <c r="O111" t="s">
        <v>1235</v>
      </c>
      <c r="P111" t="s">
        <v>1236</v>
      </c>
      <c r="Q111" t="s">
        <v>1237</v>
      </c>
      <c r="V111" t="s">
        <v>1238</v>
      </c>
      <c r="W111" t="s">
        <v>1239</v>
      </c>
      <c r="X111" t="s">
        <v>1240</v>
      </c>
      <c r="Y111" t="s">
        <v>1241</v>
      </c>
      <c r="Z111" t="s">
        <v>1242</v>
      </c>
      <c r="AH111">
        <v>1</v>
      </c>
      <c r="AI111">
        <v>1</v>
      </c>
      <c r="AU111">
        <v>2020</v>
      </c>
      <c r="BB111">
        <v>3286</v>
      </c>
      <c r="BC111">
        <v>3292</v>
      </c>
      <c r="BR111" t="s">
        <v>85</v>
      </c>
      <c r="BS111" t="s">
        <v>1243</v>
      </c>
      <c r="BT111" t="str">
        <f>HYPERLINK("https%3A%2F%2Fwww.webofscience.com%2Fwos%2Fwoscc%2Ffull-record%2FWOS:000645593603101","View Full Record in Web of Science")</f>
        <v>View Full Record in Web of Science</v>
      </c>
    </row>
    <row r="112" spans="1:72" ht="12.75">
      <c r="A112" t="s">
        <v>72</v>
      </c>
      <c r="B112" t="s">
        <v>1244</v>
      </c>
      <c r="F112" t="s">
        <v>1245</v>
      </c>
      <c r="I112" t="s">
        <v>1246</v>
      </c>
      <c r="J112" t="s">
        <v>77</v>
      </c>
      <c r="N112" t="s">
        <v>78</v>
      </c>
      <c r="V112" t="s">
        <v>1247</v>
      </c>
      <c r="W112" t="s">
        <v>1248</v>
      </c>
      <c r="X112" t="s">
        <v>1249</v>
      </c>
      <c r="Y112" t="s">
        <v>1184</v>
      </c>
      <c r="Z112" t="s">
        <v>1250</v>
      </c>
      <c r="AH112">
        <v>29</v>
      </c>
      <c r="AI112">
        <v>29</v>
      </c>
      <c r="AU112">
        <v>2021</v>
      </c>
      <c r="AV112">
        <v>9</v>
      </c>
      <c r="BB112">
        <v>8261</v>
      </c>
      <c r="BC112">
        <v>8277</v>
      </c>
      <c r="BE112" t="s">
        <v>1251</v>
      </c>
      <c r="BF112" t="str">
        <f>HYPERLINK("http://dx.doi.org/10.1109/ACCESS.2021.3049782","http://dx.doi.org/10.1109/ACCESS.2021.3049782")</f>
        <v>http://dx.doi.org/10.1109/ACCESS.2021.3049782</v>
      </c>
      <c r="BR112" t="s">
        <v>85</v>
      </c>
      <c r="BS112" t="s">
        <v>1252</v>
      </c>
      <c r="BT112" t="str">
        <f>HYPERLINK("https%3A%2F%2Fwww.webofscience.com%2Fwos%2Fwoscc%2Ffull-record%2FWOS:000608202900001","View Full Record in Web of Science")</f>
        <v>View Full Record in Web of Science</v>
      </c>
    </row>
    <row r="113" spans="1:72" ht="12.75">
      <c r="A113" t="s">
        <v>72</v>
      </c>
      <c r="B113" t="s">
        <v>1253</v>
      </c>
      <c r="F113" t="s">
        <v>1254</v>
      </c>
      <c r="I113" t="s">
        <v>1255</v>
      </c>
      <c r="J113" t="s">
        <v>1256</v>
      </c>
      <c r="N113" t="s">
        <v>78</v>
      </c>
      <c r="V113" t="s">
        <v>1257</v>
      </c>
      <c r="W113" t="s">
        <v>1258</v>
      </c>
      <c r="X113" t="s">
        <v>1259</v>
      </c>
      <c r="Y113" t="s">
        <v>1260</v>
      </c>
      <c r="Z113" t="s">
        <v>1261</v>
      </c>
      <c r="AH113">
        <v>18</v>
      </c>
      <c r="AI113">
        <v>18</v>
      </c>
      <c r="AT113" t="s">
        <v>155</v>
      </c>
      <c r="AU113">
        <v>2020</v>
      </c>
      <c r="AV113">
        <v>8</v>
      </c>
      <c r="AW113">
        <v>2</v>
      </c>
      <c r="BD113">
        <v>95</v>
      </c>
      <c r="BE113" t="s">
        <v>1262</v>
      </c>
      <c r="BF113" t="str">
        <f>HYPERLINK("http://dx.doi.org/10.3390/jmse8020095","http://dx.doi.org/10.3390/jmse8020095")</f>
        <v>http://dx.doi.org/10.3390/jmse8020095</v>
      </c>
      <c r="BR113" t="s">
        <v>85</v>
      </c>
      <c r="BS113" t="s">
        <v>1263</v>
      </c>
      <c r="BT113" t="str">
        <f>HYPERLINK("https%3A%2F%2Fwww.webofscience.com%2Fwos%2Fwoscc%2Ffull-record%2FWOS:000519244200078","View Full Record in Web of Science")</f>
        <v>View Full Record in Web of Science</v>
      </c>
    </row>
    <row r="114" spans="1:72" ht="12.75">
      <c r="A114" t="s">
        <v>72</v>
      </c>
      <c r="B114" t="s">
        <v>1264</v>
      </c>
      <c r="F114" t="s">
        <v>1265</v>
      </c>
      <c r="I114" t="s">
        <v>1266</v>
      </c>
      <c r="J114" t="s">
        <v>77</v>
      </c>
      <c r="N114" t="s">
        <v>78</v>
      </c>
      <c r="V114" t="s">
        <v>1267</v>
      </c>
      <c r="W114" t="s">
        <v>1268</v>
      </c>
      <c r="X114" t="s">
        <v>1269</v>
      </c>
      <c r="Y114" t="s">
        <v>1270</v>
      </c>
      <c r="Z114" t="s">
        <v>1250</v>
      </c>
      <c r="AH114">
        <v>38</v>
      </c>
      <c r="AI114">
        <v>38</v>
      </c>
      <c r="AU114">
        <v>2021</v>
      </c>
      <c r="AV114">
        <v>9</v>
      </c>
      <c r="BB114">
        <v>29993</v>
      </c>
      <c r="BC114">
        <v>30010</v>
      </c>
      <c r="BE114" t="s">
        <v>1271</v>
      </c>
      <c r="BF114" t="str">
        <f>HYPERLINK("http://dx.doi.org/10.1109/ACCESS.2021.3058521","http://dx.doi.org/10.1109/ACCESS.2021.3058521")</f>
        <v>http://dx.doi.org/10.1109/ACCESS.2021.3058521</v>
      </c>
      <c r="BR114" t="s">
        <v>85</v>
      </c>
      <c r="BS114" t="s">
        <v>1272</v>
      </c>
      <c r="BT114" t="str">
        <f>HYPERLINK("https%3A%2F%2Fwww.webofscience.com%2Fwos%2Fwoscc%2Ffull-record%2FWOS:000622096800001","View Full Record in Web of Science")</f>
        <v>View Full Record in Web of Science</v>
      </c>
    </row>
    <row r="115" spans="1:72" ht="12.75">
      <c r="A115" t="s">
        <v>72</v>
      </c>
      <c r="B115" t="s">
        <v>1273</v>
      </c>
      <c r="F115" t="s">
        <v>1274</v>
      </c>
      <c r="I115" t="s">
        <v>1275</v>
      </c>
      <c r="J115" t="s">
        <v>488</v>
      </c>
      <c r="N115" t="s">
        <v>78</v>
      </c>
      <c r="V115" t="s">
        <v>1276</v>
      </c>
      <c r="W115" t="s">
        <v>1277</v>
      </c>
      <c r="X115" t="s">
        <v>1278</v>
      </c>
      <c r="Y115" t="s">
        <v>824</v>
      </c>
      <c r="Z115" t="s">
        <v>825</v>
      </c>
      <c r="AH115">
        <v>5</v>
      </c>
      <c r="AI115">
        <v>5</v>
      </c>
      <c r="AT115" t="s">
        <v>826</v>
      </c>
      <c r="AU115">
        <v>2021</v>
      </c>
      <c r="AV115">
        <v>234</v>
      </c>
      <c r="BD115">
        <v>109275</v>
      </c>
      <c r="BE115" t="s">
        <v>1279</v>
      </c>
      <c r="BF115" t="str">
        <f>HYPERLINK("http://dx.doi.org/10.1016/j.oceaneng.2021.109275","http://dx.doi.org/10.1016/j.oceaneng.2021.109275")</f>
        <v>http://dx.doi.org/10.1016/j.oceaneng.2021.109275</v>
      </c>
      <c r="BH115" t="s">
        <v>133</v>
      </c>
      <c r="BR115" t="s">
        <v>85</v>
      </c>
      <c r="BS115" t="s">
        <v>1280</v>
      </c>
      <c r="BT115" t="str">
        <f>HYPERLINK("https%3A%2F%2Fwww.webofscience.com%2Fwos%2Fwoscc%2Ffull-record%2FWOS:000679168900001","View Full Record in Web of Science")</f>
        <v>View Full Record in Web of Science</v>
      </c>
    </row>
    <row r="116" spans="1:72" ht="12.75">
      <c r="A116" t="s">
        <v>72</v>
      </c>
      <c r="B116" t="s">
        <v>1281</v>
      </c>
      <c r="F116" t="s">
        <v>1282</v>
      </c>
      <c r="I116" t="s">
        <v>1283</v>
      </c>
      <c r="J116" t="s">
        <v>269</v>
      </c>
      <c r="N116" t="s">
        <v>78</v>
      </c>
      <c r="V116" t="s">
        <v>1284</v>
      </c>
      <c r="W116" t="s">
        <v>1285</v>
      </c>
      <c r="X116" t="s">
        <v>1286</v>
      </c>
      <c r="Y116" t="s">
        <v>1287</v>
      </c>
      <c r="Z116" t="s">
        <v>1288</v>
      </c>
      <c r="AH116">
        <v>61</v>
      </c>
      <c r="AI116">
        <v>62</v>
      </c>
      <c r="AT116" t="s">
        <v>574</v>
      </c>
      <c r="AU116">
        <v>2019</v>
      </c>
      <c r="AV116">
        <v>195</v>
      </c>
      <c r="BB116">
        <v>712</v>
      </c>
      <c r="BC116">
        <v>726</v>
      </c>
      <c r="BE116" t="s">
        <v>1289</v>
      </c>
      <c r="BF116" t="str">
        <f>HYPERLINK("http://dx.doi.org/10.1016/j.enconman.2019.05.055","http://dx.doi.org/10.1016/j.enconman.2019.05.055")</f>
        <v>http://dx.doi.org/10.1016/j.enconman.2019.05.055</v>
      </c>
      <c r="BR116" t="s">
        <v>85</v>
      </c>
      <c r="BS116" t="s">
        <v>1290</v>
      </c>
      <c r="BT116" t="str">
        <f>HYPERLINK("https%3A%2F%2Fwww.webofscience.com%2Fwos%2Fwoscc%2Ffull-record%2FWOS:000482244300058","View Full Record in Web of Science")</f>
        <v>View Full Record in Web of Science</v>
      </c>
    </row>
    <row r="117" spans="1:72" ht="12.75">
      <c r="A117" t="s">
        <v>72</v>
      </c>
      <c r="B117" t="s">
        <v>1291</v>
      </c>
      <c r="F117" t="s">
        <v>1292</v>
      </c>
      <c r="I117" t="s">
        <v>1293</v>
      </c>
      <c r="J117" t="s">
        <v>1294</v>
      </c>
      <c r="N117" t="s">
        <v>78</v>
      </c>
      <c r="V117" t="s">
        <v>1295</v>
      </c>
      <c r="W117" t="s">
        <v>1296</v>
      </c>
      <c r="X117" t="s">
        <v>1297</v>
      </c>
      <c r="Y117" t="s">
        <v>1298</v>
      </c>
      <c r="Z117" t="s">
        <v>1299</v>
      </c>
      <c r="AH117">
        <v>12</v>
      </c>
      <c r="AI117">
        <v>12</v>
      </c>
      <c r="AT117" t="s">
        <v>1300</v>
      </c>
      <c r="AU117">
        <v>2017</v>
      </c>
      <c r="AV117">
        <v>11</v>
      </c>
      <c r="AW117">
        <v>14</v>
      </c>
      <c r="BB117">
        <v>1785</v>
      </c>
      <c r="BC117">
        <v>1793</v>
      </c>
      <c r="BE117" t="s">
        <v>1301</v>
      </c>
      <c r="BF117" t="str">
        <f>HYPERLINK("http://dx.doi.org/10.1049/iet-rpg.2016.0875","http://dx.doi.org/10.1049/iet-rpg.2016.0875")</f>
        <v>http://dx.doi.org/10.1049/iet-rpg.2016.0875</v>
      </c>
      <c r="BR117" t="s">
        <v>85</v>
      </c>
      <c r="BS117" t="s">
        <v>1302</v>
      </c>
      <c r="BT117" t="str">
        <f>HYPERLINK("https%3A%2F%2Fwww.webofscience.com%2Fwos%2Fwoscc%2Ffull-record%2FWOS:000417103900007","View Full Record in Web of Science")</f>
        <v>View Full Record in Web of Science</v>
      </c>
    </row>
    <row r="118" spans="1:72" ht="12.75">
      <c r="A118" t="s">
        <v>72</v>
      </c>
      <c r="B118" t="s">
        <v>1303</v>
      </c>
      <c r="F118" t="s">
        <v>1304</v>
      </c>
      <c r="I118" t="s">
        <v>1305</v>
      </c>
      <c r="J118" t="s">
        <v>636</v>
      </c>
      <c r="N118" t="s">
        <v>78</v>
      </c>
      <c r="V118" t="s">
        <v>1306</v>
      </c>
      <c r="W118" t="s">
        <v>1307</v>
      </c>
      <c r="X118" t="s">
        <v>1308</v>
      </c>
      <c r="Y118" t="s">
        <v>1309</v>
      </c>
      <c r="Z118" t="s">
        <v>1299</v>
      </c>
      <c r="AH118">
        <v>3</v>
      </c>
      <c r="AI118">
        <v>3</v>
      </c>
      <c r="AT118" t="s">
        <v>377</v>
      </c>
      <c r="AU118">
        <v>2018</v>
      </c>
      <c r="AV118">
        <v>99</v>
      </c>
      <c r="BB118">
        <v>585</v>
      </c>
      <c r="BC118">
        <v>593</v>
      </c>
      <c r="BE118" t="s">
        <v>1310</v>
      </c>
      <c r="BF118" t="str">
        <f>HYPERLINK("http://dx.doi.org/10.1016/j.ijepes.2018.02.004","http://dx.doi.org/10.1016/j.ijepes.2018.02.004")</f>
        <v>http://dx.doi.org/10.1016/j.ijepes.2018.02.004</v>
      </c>
      <c r="BR118" t="s">
        <v>85</v>
      </c>
      <c r="BS118" t="s">
        <v>1311</v>
      </c>
      <c r="BT118" t="str">
        <f>HYPERLINK("https%3A%2F%2Fwww.webofscience.com%2Fwos%2Fwoscc%2Ffull-record%2FWOS:000430770600055","View Full Record in Web of Science")</f>
        <v>View Full Record in Web of Science</v>
      </c>
    </row>
    <row r="119" spans="1:72" ht="12.75">
      <c r="A119" t="s">
        <v>72</v>
      </c>
      <c r="B119" t="s">
        <v>1312</v>
      </c>
      <c r="F119" t="s">
        <v>1313</v>
      </c>
      <c r="I119" t="s">
        <v>1314</v>
      </c>
      <c r="J119" t="s">
        <v>77</v>
      </c>
      <c r="N119" t="s">
        <v>78</v>
      </c>
      <c r="V119" t="s">
        <v>1315</v>
      </c>
      <c r="W119" t="s">
        <v>1316</v>
      </c>
      <c r="X119" t="s">
        <v>1317</v>
      </c>
      <c r="Y119" t="s">
        <v>1318</v>
      </c>
      <c r="Z119" t="s">
        <v>1319</v>
      </c>
      <c r="AH119">
        <v>12</v>
      </c>
      <c r="AI119">
        <v>12</v>
      </c>
      <c r="AU119">
        <v>2020</v>
      </c>
      <c r="AV119">
        <v>8</v>
      </c>
      <c r="BB119">
        <v>192087</v>
      </c>
      <c r="BC119">
        <v>192100</v>
      </c>
      <c r="BE119" t="s">
        <v>1320</v>
      </c>
      <c r="BF119" t="str">
        <f>HYPERLINK("http://dx.doi.org/10.1109/ACCESS.2020.3032705","http://dx.doi.org/10.1109/ACCESS.2020.3032705")</f>
        <v>http://dx.doi.org/10.1109/ACCESS.2020.3032705</v>
      </c>
      <c r="BR119" t="s">
        <v>85</v>
      </c>
      <c r="BS119" t="s">
        <v>1321</v>
      </c>
      <c r="BT119" t="str">
        <f>HYPERLINK("https%3A%2F%2Fwww.webofscience.com%2Fwos%2Fwoscc%2Ffull-record%2FWOS:000584852600001","View Full Record in Web of Science")</f>
        <v>View Full Record in Web of Science</v>
      </c>
    </row>
    <row r="120" spans="1:72" ht="12.75">
      <c r="A120" t="s">
        <v>72</v>
      </c>
      <c r="B120" t="s">
        <v>1322</v>
      </c>
      <c r="F120" t="s">
        <v>1323</v>
      </c>
      <c r="I120" t="s">
        <v>1324</v>
      </c>
      <c r="J120" t="s">
        <v>1325</v>
      </c>
      <c r="N120" t="s">
        <v>78</v>
      </c>
      <c r="V120" t="s">
        <v>1326</v>
      </c>
      <c r="W120" t="s">
        <v>1327</v>
      </c>
      <c r="X120" t="s">
        <v>1328</v>
      </c>
      <c r="Y120" t="s">
        <v>1329</v>
      </c>
      <c r="Z120" t="s">
        <v>1330</v>
      </c>
      <c r="AH120">
        <v>12</v>
      </c>
      <c r="AI120">
        <v>12</v>
      </c>
      <c r="AT120" t="s">
        <v>694</v>
      </c>
      <c r="AU120">
        <v>2022</v>
      </c>
      <c r="AV120">
        <v>305</v>
      </c>
      <c r="BD120">
        <v>122661</v>
      </c>
      <c r="BE120" t="s">
        <v>1331</v>
      </c>
      <c r="BF120" t="str">
        <f>HYPERLINK("http://dx.doi.org/10.1016/j.jssc.2021.122661","http://dx.doi.org/10.1016/j.jssc.2021.122661")</f>
        <v>http://dx.doi.org/10.1016/j.jssc.2021.122661</v>
      </c>
      <c r="BH120" t="s">
        <v>1332</v>
      </c>
      <c r="BR120" t="s">
        <v>85</v>
      </c>
      <c r="BS120" t="s">
        <v>1333</v>
      </c>
      <c r="BT120" t="str">
        <f>HYPERLINK("https%3A%2F%2Fwww.webofscience.com%2Fwos%2Fwoscc%2Ffull-record%2FWOS:000711213600020","View Full Record in Web of Science")</f>
        <v>View Full Record in Web of Science</v>
      </c>
    </row>
    <row r="121" spans="1:72" ht="12.75">
      <c r="A121" t="s">
        <v>72</v>
      </c>
      <c r="B121" t="s">
        <v>1334</v>
      </c>
      <c r="F121" t="s">
        <v>1335</v>
      </c>
      <c r="I121" t="s">
        <v>1336</v>
      </c>
      <c r="J121" t="s">
        <v>1337</v>
      </c>
      <c r="N121" t="s">
        <v>151</v>
      </c>
      <c r="V121" t="s">
        <v>1338</v>
      </c>
      <c r="W121" t="s">
        <v>1339</v>
      </c>
      <c r="X121" t="s">
        <v>1340</v>
      </c>
      <c r="Y121" t="s">
        <v>1341</v>
      </c>
      <c r="Z121" t="s">
        <v>1342</v>
      </c>
      <c r="AH121">
        <v>168</v>
      </c>
      <c r="AI121">
        <v>168</v>
      </c>
      <c r="AT121" t="s">
        <v>140</v>
      </c>
      <c r="AU121">
        <v>2021</v>
      </c>
      <c r="AV121">
        <v>19</v>
      </c>
      <c r="AW121">
        <v>6</v>
      </c>
      <c r="BB121">
        <v>4075</v>
      </c>
      <c r="BC121">
        <v>4118</v>
      </c>
      <c r="BE121" t="s">
        <v>1343</v>
      </c>
      <c r="BF121" t="str">
        <f>HYPERLINK("http://dx.doi.org/10.1007/s10311-021-01273-0","http://dx.doi.org/10.1007/s10311-021-01273-0")</f>
        <v>http://dx.doi.org/10.1007/s10311-021-01273-0</v>
      </c>
      <c r="BH121" t="s">
        <v>683</v>
      </c>
      <c r="BP121" t="s">
        <v>1344</v>
      </c>
      <c r="BQ121" t="s">
        <v>1345</v>
      </c>
      <c r="BR121" t="s">
        <v>85</v>
      </c>
      <c r="BS121" t="s">
        <v>1346</v>
      </c>
      <c r="BT121" t="str">
        <f>HYPERLINK("https%3A%2F%2Fwww.webofscience.com%2Fwos%2Fwoscc%2Ffull-record%2FWOS:000676067800003","View Full Record in Web of Science")</f>
        <v>View Full Record in Web of Science</v>
      </c>
    </row>
    <row r="122" spans="1:72" ht="12.75">
      <c r="A122" t="s">
        <v>72</v>
      </c>
      <c r="B122" t="s">
        <v>1347</v>
      </c>
      <c r="F122" t="s">
        <v>1348</v>
      </c>
      <c r="I122" t="s">
        <v>1349</v>
      </c>
      <c r="J122" t="s">
        <v>1350</v>
      </c>
      <c r="N122" t="s">
        <v>78</v>
      </c>
      <c r="V122" t="s">
        <v>1351</v>
      </c>
      <c r="W122" t="s">
        <v>1352</v>
      </c>
      <c r="X122" t="s">
        <v>1353</v>
      </c>
      <c r="Y122" t="s">
        <v>1354</v>
      </c>
      <c r="Z122" t="s">
        <v>1355</v>
      </c>
      <c r="AH122">
        <v>1</v>
      </c>
      <c r="AI122">
        <v>1</v>
      </c>
      <c r="AT122" t="s">
        <v>594</v>
      </c>
      <c r="AU122">
        <v>2021</v>
      </c>
      <c r="AV122">
        <v>50</v>
      </c>
      <c r="AW122">
        <v>10</v>
      </c>
      <c r="BB122">
        <v>5647</v>
      </c>
      <c r="BC122">
        <v>5655</v>
      </c>
      <c r="BE122" t="s">
        <v>1356</v>
      </c>
      <c r="BF122" t="str">
        <f>HYPERLINK("http://dx.doi.org/10.1007/s11664-021-09083-4","http://dx.doi.org/10.1007/s11664-021-09083-4")</f>
        <v>http://dx.doi.org/10.1007/s11664-021-09083-4</v>
      </c>
      <c r="BH122" t="s">
        <v>683</v>
      </c>
      <c r="BR122" t="s">
        <v>85</v>
      </c>
      <c r="BS122" t="s">
        <v>1357</v>
      </c>
      <c r="BT122" t="str">
        <f>HYPERLINK("https%3A%2F%2Fwww.webofscience.com%2Fwos%2Fwoscc%2Ffull-record%2FWOS:000672474900001","View Full Record in Web of Science")</f>
        <v>View Full Record in Web of Science</v>
      </c>
    </row>
    <row r="123" spans="1:72" ht="12.75">
      <c r="A123" t="s">
        <v>72</v>
      </c>
      <c r="B123" t="s">
        <v>1358</v>
      </c>
      <c r="F123" t="s">
        <v>1359</v>
      </c>
      <c r="I123" t="s">
        <v>1360</v>
      </c>
      <c r="J123" t="s">
        <v>986</v>
      </c>
      <c r="N123" t="s">
        <v>78</v>
      </c>
      <c r="V123" t="s">
        <v>1361</v>
      </c>
      <c r="W123" t="s">
        <v>1362</v>
      </c>
      <c r="X123" t="s">
        <v>1363</v>
      </c>
      <c r="Y123" t="s">
        <v>1364</v>
      </c>
      <c r="Z123" t="s">
        <v>1365</v>
      </c>
      <c r="AH123">
        <v>9</v>
      </c>
      <c r="AI123">
        <v>9</v>
      </c>
      <c r="AT123" t="s">
        <v>95</v>
      </c>
      <c r="AU123">
        <v>2022</v>
      </c>
      <c r="AV123">
        <v>61</v>
      </c>
      <c r="AW123">
        <v>11</v>
      </c>
      <c r="BB123">
        <v>8729</v>
      </c>
      <c r="BC123">
        <v>8742</v>
      </c>
      <c r="BE123" t="s">
        <v>1366</v>
      </c>
      <c r="BF123" t="str">
        <f>HYPERLINK("http://dx.doi.org/10.1016/j.aej.2022.02.0171110-0168","http://dx.doi.org/10.1016/j.aej.2022.02.0171110-0168")</f>
        <v>http://dx.doi.org/10.1016/j.aej.2022.02.0171110-0168</v>
      </c>
      <c r="BR123" t="s">
        <v>85</v>
      </c>
      <c r="BS123" t="s">
        <v>1367</v>
      </c>
      <c r="BT123" t="str">
        <f>HYPERLINK("https%3A%2F%2Fwww.webofscience.com%2Fwos%2Fwoscc%2Ffull-record%2FWOS:000806224800004","View Full Record in Web of Science")</f>
        <v>View Full Record in Web of Science</v>
      </c>
    </row>
    <row r="124" spans="1:72" ht="12.75">
      <c r="A124" t="s">
        <v>72</v>
      </c>
      <c r="B124" t="s">
        <v>1368</v>
      </c>
      <c r="F124" t="s">
        <v>1369</v>
      </c>
      <c r="I124" t="s">
        <v>1370</v>
      </c>
      <c r="J124" t="s">
        <v>488</v>
      </c>
      <c r="N124" t="s">
        <v>78</v>
      </c>
      <c r="V124" t="s">
        <v>1371</v>
      </c>
      <c r="W124" t="s">
        <v>1372</v>
      </c>
      <c r="X124" t="s">
        <v>1373</v>
      </c>
      <c r="Y124" t="s">
        <v>824</v>
      </c>
      <c r="Z124" t="s">
        <v>825</v>
      </c>
      <c r="AH124">
        <v>15</v>
      </c>
      <c r="AI124">
        <v>15</v>
      </c>
      <c r="AT124" t="s">
        <v>616</v>
      </c>
      <c r="AU124">
        <v>2021</v>
      </c>
      <c r="AV124">
        <v>229</v>
      </c>
      <c r="BD124">
        <v>108598</v>
      </c>
      <c r="BE124" t="s">
        <v>1374</v>
      </c>
      <c r="BF124" t="str">
        <f>HYPERLINK("http://dx.doi.org/10.1016/j.oceaneng.2021.108598","http://dx.doi.org/10.1016/j.oceaneng.2021.108598")</f>
        <v>http://dx.doi.org/10.1016/j.oceaneng.2021.108598</v>
      </c>
      <c r="BH124" t="s">
        <v>168</v>
      </c>
      <c r="BR124" t="s">
        <v>85</v>
      </c>
      <c r="BS124" t="s">
        <v>1375</v>
      </c>
      <c r="BT124" t="str">
        <f>HYPERLINK("https%3A%2F%2Fwww.webofscience.com%2Fwos%2Fwoscc%2Ffull-record%2FWOS:000648525500003","View Full Record in Web of Science")</f>
        <v>View Full Record in Web of Science</v>
      </c>
    </row>
    <row r="125" spans="1:72" ht="12.75">
      <c r="A125" t="s">
        <v>72</v>
      </c>
      <c r="B125" t="s">
        <v>1376</v>
      </c>
      <c r="F125" t="s">
        <v>1377</v>
      </c>
      <c r="I125" t="s">
        <v>1378</v>
      </c>
      <c r="J125" t="s">
        <v>1020</v>
      </c>
      <c r="N125" t="s">
        <v>78</v>
      </c>
      <c r="V125" t="s">
        <v>1379</v>
      </c>
      <c r="W125" t="s">
        <v>1380</v>
      </c>
      <c r="X125" t="s">
        <v>1381</v>
      </c>
      <c r="Y125" t="s">
        <v>1382</v>
      </c>
      <c r="Z125" t="s">
        <v>1383</v>
      </c>
      <c r="AH125">
        <v>5</v>
      </c>
      <c r="AI125">
        <v>5</v>
      </c>
      <c r="AT125" t="s">
        <v>131</v>
      </c>
      <c r="AU125">
        <v>2018</v>
      </c>
      <c r="AV125">
        <v>100</v>
      </c>
      <c r="AW125">
        <v>2</v>
      </c>
      <c r="BB125">
        <v>1047</v>
      </c>
      <c r="BC125">
        <v>1058</v>
      </c>
      <c r="BE125" t="s">
        <v>1384</v>
      </c>
      <c r="BF125" t="str">
        <f>HYPERLINK("http://dx.doi.org/10.1007/s00202-017-0565-8","http://dx.doi.org/10.1007/s00202-017-0565-8")</f>
        <v>http://dx.doi.org/10.1007/s00202-017-0565-8</v>
      </c>
      <c r="BR125" t="s">
        <v>85</v>
      </c>
      <c r="BS125" t="s">
        <v>1385</v>
      </c>
      <c r="BT125" t="str">
        <f>HYPERLINK("https%3A%2F%2Fwww.webofscience.com%2Fwos%2Fwoscc%2Ffull-record%2FWOS:000432411800056","View Full Record in Web of Science")</f>
        <v>View Full Record in Web of Science</v>
      </c>
    </row>
    <row r="126" spans="1:72" ht="12.75">
      <c r="A126" t="s">
        <v>72</v>
      </c>
      <c r="B126" t="s">
        <v>1386</v>
      </c>
      <c r="F126" t="s">
        <v>1387</v>
      </c>
      <c r="I126" t="s">
        <v>1388</v>
      </c>
      <c r="J126" t="s">
        <v>1389</v>
      </c>
      <c r="N126" t="s">
        <v>78</v>
      </c>
      <c r="V126" t="s">
        <v>1390</v>
      </c>
      <c r="W126" t="s">
        <v>1391</v>
      </c>
      <c r="X126" t="s">
        <v>1392</v>
      </c>
      <c r="Y126" t="s">
        <v>1393</v>
      </c>
      <c r="Z126" t="s">
        <v>1394</v>
      </c>
      <c r="AH126">
        <v>9</v>
      </c>
      <c r="AI126">
        <v>9</v>
      </c>
      <c r="AT126" t="s">
        <v>1395</v>
      </c>
      <c r="AU126">
        <v>2022</v>
      </c>
      <c r="AV126">
        <v>12</v>
      </c>
      <c r="AW126">
        <v>17</v>
      </c>
      <c r="BB126">
        <v>10431</v>
      </c>
      <c r="BC126">
        <v>10442</v>
      </c>
      <c r="BE126" t="s">
        <v>1396</v>
      </c>
      <c r="BF126" t="str">
        <f>HYPERLINK("http://dx.doi.org/10.1039/d1ra08953f","http://dx.doi.org/10.1039/d1ra08953f")</f>
        <v>http://dx.doi.org/10.1039/d1ra08953f</v>
      </c>
      <c r="BR126" t="s">
        <v>85</v>
      </c>
      <c r="BS126" t="s">
        <v>1397</v>
      </c>
      <c r="BT126" t="str">
        <f>HYPERLINK("https%3A%2F%2Fwww.webofscience.com%2Fwos%2Fwoscc%2Ffull-record%2FWOS:000778286800001","View Full Record in Web of Science")</f>
        <v>View Full Record in Web of Science</v>
      </c>
    </row>
    <row r="127" spans="1:72" ht="12.75">
      <c r="A127" t="s">
        <v>72</v>
      </c>
      <c r="B127" t="s">
        <v>1398</v>
      </c>
      <c r="F127" t="s">
        <v>1399</v>
      </c>
      <c r="I127" t="s">
        <v>1400</v>
      </c>
      <c r="J127" t="s">
        <v>540</v>
      </c>
      <c r="N127" t="s">
        <v>78</v>
      </c>
      <c r="V127" t="s">
        <v>1401</v>
      </c>
      <c r="W127" t="s">
        <v>1402</v>
      </c>
      <c r="X127" t="s">
        <v>1403</v>
      </c>
      <c r="Y127" t="s">
        <v>1404</v>
      </c>
      <c r="Z127" t="s">
        <v>1405</v>
      </c>
      <c r="AH127">
        <v>17</v>
      </c>
      <c r="AI127">
        <v>17</v>
      </c>
      <c r="AT127" t="s">
        <v>574</v>
      </c>
      <c r="AU127">
        <v>2021</v>
      </c>
      <c r="AV127">
        <v>225</v>
      </c>
      <c r="BB127">
        <v>122</v>
      </c>
      <c r="BC127">
        <v>128</v>
      </c>
      <c r="BE127" t="s">
        <v>1406</v>
      </c>
      <c r="BF127" t="str">
        <f>HYPERLINK("http://dx.doi.org/10.1016/j.solener.2021.07.026","http://dx.doi.org/10.1016/j.solener.2021.07.026")</f>
        <v>http://dx.doi.org/10.1016/j.solener.2021.07.026</v>
      </c>
      <c r="BH127" t="s">
        <v>683</v>
      </c>
      <c r="BR127" t="s">
        <v>85</v>
      </c>
      <c r="BS127" t="s">
        <v>1407</v>
      </c>
      <c r="BT127" t="str">
        <f>HYPERLINK("https%3A%2F%2Fwww.webofscience.com%2Fwos%2Fwoscc%2Ffull-record%2FWOS:000688237200005","View Full Record in Web of Science")</f>
        <v>View Full Record in Web of Science</v>
      </c>
    </row>
    <row r="128" spans="1:72" ht="12.75">
      <c r="A128" t="s">
        <v>98</v>
      </c>
      <c r="B128" t="s">
        <v>1408</v>
      </c>
      <c r="E128" t="s">
        <v>334</v>
      </c>
      <c r="F128" t="s">
        <v>1409</v>
      </c>
      <c r="I128" t="s">
        <v>1410</v>
      </c>
      <c r="J128" t="s">
        <v>1411</v>
      </c>
      <c r="N128" t="s">
        <v>105</v>
      </c>
      <c r="O128" t="s">
        <v>1412</v>
      </c>
      <c r="P128" t="s">
        <v>1413</v>
      </c>
      <c r="Q128" t="s">
        <v>1414</v>
      </c>
      <c r="V128" t="s">
        <v>1415</v>
      </c>
      <c r="W128" t="s">
        <v>1416</v>
      </c>
      <c r="X128" t="s">
        <v>1417</v>
      </c>
      <c r="Y128" t="s">
        <v>1418</v>
      </c>
      <c r="Z128" t="s">
        <v>1419</v>
      </c>
      <c r="AH128">
        <v>1</v>
      </c>
      <c r="AI128">
        <v>1</v>
      </c>
      <c r="AU128">
        <v>2017</v>
      </c>
      <c r="BB128">
        <v>287</v>
      </c>
      <c r="BC128">
        <v>291</v>
      </c>
      <c r="BR128" t="s">
        <v>85</v>
      </c>
      <c r="BS128" t="s">
        <v>1420</v>
      </c>
      <c r="BT128" t="str">
        <f>HYPERLINK("https%3A%2F%2Fwww.webofscience.com%2Fwos%2Fwoscc%2Ffull-record%2FWOS:000426453100049","View Full Record in Web of Science")</f>
        <v>View Full Record in Web of Science</v>
      </c>
    </row>
    <row r="129" spans="1:72" ht="12.75">
      <c r="A129" t="s">
        <v>72</v>
      </c>
      <c r="B129" t="s">
        <v>1421</v>
      </c>
      <c r="F129" t="s">
        <v>1422</v>
      </c>
      <c r="I129" t="s">
        <v>1423</v>
      </c>
      <c r="J129" t="s">
        <v>1350</v>
      </c>
      <c r="N129" t="s">
        <v>78</v>
      </c>
      <c r="V129" t="s">
        <v>1424</v>
      </c>
      <c r="W129" t="s">
        <v>1425</v>
      </c>
      <c r="X129" t="s">
        <v>1426</v>
      </c>
      <c r="Y129" t="s">
        <v>1329</v>
      </c>
      <c r="Z129" t="s">
        <v>1330</v>
      </c>
      <c r="AH129">
        <v>1</v>
      </c>
      <c r="AI129">
        <v>1</v>
      </c>
      <c r="AT129" t="s">
        <v>131</v>
      </c>
      <c r="AU129">
        <v>2022</v>
      </c>
      <c r="AV129">
        <v>51</v>
      </c>
      <c r="AW129">
        <v>6</v>
      </c>
      <c r="AZ129" t="s">
        <v>1427</v>
      </c>
      <c r="BB129">
        <v>3317</v>
      </c>
      <c r="BC129">
        <v>3328</v>
      </c>
      <c r="BE129" t="s">
        <v>1428</v>
      </c>
      <c r="BF129" t="str">
        <f>HYPERLINK("http://dx.doi.org/10.1007/s11664-022-09585-9","http://dx.doi.org/10.1007/s11664-022-09585-9")</f>
        <v>http://dx.doi.org/10.1007/s11664-022-09585-9</v>
      </c>
      <c r="BH129" t="s">
        <v>188</v>
      </c>
      <c r="BR129" t="s">
        <v>85</v>
      </c>
      <c r="BS129" t="s">
        <v>1429</v>
      </c>
      <c r="BT129" t="str">
        <f>HYPERLINK("https%3A%2F%2Fwww.webofscience.com%2Fwos%2Fwoscc%2Ffull-record%2FWOS:000779043500001","View Full Record in Web of Science")</f>
        <v>View Full Record in Web of Science</v>
      </c>
    </row>
    <row r="130" spans="1:72" ht="12.75">
      <c r="A130" t="s">
        <v>72</v>
      </c>
      <c r="B130" t="s">
        <v>1430</v>
      </c>
      <c r="F130" t="s">
        <v>1431</v>
      </c>
      <c r="I130" t="s">
        <v>1432</v>
      </c>
      <c r="J130" t="s">
        <v>1433</v>
      </c>
      <c r="N130" t="s">
        <v>78</v>
      </c>
      <c r="V130" t="s">
        <v>1434</v>
      </c>
      <c r="W130" t="s">
        <v>1435</v>
      </c>
      <c r="X130" t="s">
        <v>1436</v>
      </c>
      <c r="Y130" t="s">
        <v>1437</v>
      </c>
      <c r="Z130" t="s">
        <v>1438</v>
      </c>
      <c r="AH130">
        <v>5</v>
      </c>
      <c r="AI130">
        <v>5</v>
      </c>
      <c r="AT130" t="s">
        <v>95</v>
      </c>
      <c r="AU130">
        <v>2022</v>
      </c>
      <c r="AV130">
        <v>285</v>
      </c>
      <c r="BD130">
        <v>115957</v>
      </c>
      <c r="BE130" t="s">
        <v>1439</v>
      </c>
      <c r="BF130" t="str">
        <f>HYPERLINK("http://dx.doi.org/10.1016/j.mseb.2022.115957","http://dx.doi.org/10.1016/j.mseb.2022.115957")</f>
        <v>http://dx.doi.org/10.1016/j.mseb.2022.115957</v>
      </c>
      <c r="BH130" t="s">
        <v>298</v>
      </c>
      <c r="BR130" t="s">
        <v>85</v>
      </c>
      <c r="BS130" t="s">
        <v>1440</v>
      </c>
      <c r="BT130" t="str">
        <f>HYPERLINK("https%3A%2F%2Fwww.webofscience.com%2Fwos%2Fwoscc%2Ffull-record%2FWOS:000860605000002","View Full Record in Web of Science")</f>
        <v>View Full Record in Web of Science</v>
      </c>
    </row>
    <row r="131" spans="1:72" ht="12.75">
      <c r="A131" t="s">
        <v>72</v>
      </c>
      <c r="B131" t="s">
        <v>1441</v>
      </c>
      <c r="F131" t="s">
        <v>1442</v>
      </c>
      <c r="I131" t="s">
        <v>1443</v>
      </c>
      <c r="J131" t="s">
        <v>1444</v>
      </c>
      <c r="N131" t="s">
        <v>78</v>
      </c>
      <c r="V131" t="s">
        <v>1445</v>
      </c>
      <c r="W131" t="s">
        <v>1446</v>
      </c>
      <c r="X131" t="s">
        <v>1447</v>
      </c>
      <c r="Y131" t="s">
        <v>1448</v>
      </c>
      <c r="Z131" t="s">
        <v>1449</v>
      </c>
      <c r="AH131">
        <v>9</v>
      </c>
      <c r="AI131">
        <v>9</v>
      </c>
      <c r="AT131" t="s">
        <v>229</v>
      </c>
      <c r="AU131">
        <v>2022</v>
      </c>
      <c r="AV131">
        <v>30</v>
      </c>
      <c r="BD131" t="s">
        <v>1450</v>
      </c>
      <c r="BE131" t="s">
        <v>1451</v>
      </c>
      <c r="BF131" t="str">
        <f>HYPERLINK("http://dx.doi.org/10.1016/j.cocom.2021.e00625","http://dx.doi.org/10.1016/j.cocom.2021.e00625")</f>
        <v>http://dx.doi.org/10.1016/j.cocom.2021.e00625</v>
      </c>
      <c r="BH131" t="s">
        <v>606</v>
      </c>
      <c r="BR131" t="s">
        <v>85</v>
      </c>
      <c r="BS131" t="s">
        <v>1452</v>
      </c>
      <c r="BT131" t="str">
        <f>HYPERLINK("https%3A%2F%2Fwww.webofscience.com%2Fwos%2Fwoscc%2Ffull-record%2FWOS:000742841400002","View Full Record in Web of Science")</f>
        <v>View Full Record in Web of Science</v>
      </c>
    </row>
    <row r="132" spans="1:72" ht="12.75">
      <c r="A132" t="s">
        <v>72</v>
      </c>
      <c r="B132" t="s">
        <v>1453</v>
      </c>
      <c r="F132" t="s">
        <v>1454</v>
      </c>
      <c r="I132" t="s">
        <v>1455</v>
      </c>
      <c r="J132" t="s">
        <v>171</v>
      </c>
      <c r="N132" t="s">
        <v>78</v>
      </c>
      <c r="V132" t="s">
        <v>1456</v>
      </c>
      <c r="W132" t="s">
        <v>1457</v>
      </c>
      <c r="X132" t="s">
        <v>1458</v>
      </c>
      <c r="Y132" t="s">
        <v>1459</v>
      </c>
      <c r="Z132" t="s">
        <v>173</v>
      </c>
      <c r="AH132">
        <v>15</v>
      </c>
      <c r="AI132">
        <v>15</v>
      </c>
      <c r="AT132" t="s">
        <v>1460</v>
      </c>
      <c r="AU132">
        <v>2018</v>
      </c>
      <c r="AV132">
        <v>745</v>
      </c>
      <c r="BB132">
        <v>331</v>
      </c>
      <c r="BC132">
        <v>340</v>
      </c>
      <c r="BE132" t="s">
        <v>1461</v>
      </c>
      <c r="BF132" t="str">
        <f>HYPERLINK("http://dx.doi.org/10.1016/j.jallcom.2018.02.040","http://dx.doi.org/10.1016/j.jallcom.2018.02.040")</f>
        <v>http://dx.doi.org/10.1016/j.jallcom.2018.02.040</v>
      </c>
      <c r="BR132" t="s">
        <v>85</v>
      </c>
      <c r="BS132" t="s">
        <v>1462</v>
      </c>
      <c r="BT132" t="str">
        <f>HYPERLINK("https%3A%2F%2Fwww.webofscience.com%2Fwos%2Fwoscc%2Ffull-record%2FWOS:000429163800039","View Full Record in Web of Science")</f>
        <v>View Full Record in Web of Science</v>
      </c>
    </row>
    <row r="133" spans="1:72" ht="12.75">
      <c r="A133" t="s">
        <v>72</v>
      </c>
      <c r="B133" t="s">
        <v>1453</v>
      </c>
      <c r="F133" t="s">
        <v>1454</v>
      </c>
      <c r="I133" t="s">
        <v>1463</v>
      </c>
      <c r="J133" t="s">
        <v>1350</v>
      </c>
      <c r="N133" t="s">
        <v>78</v>
      </c>
      <c r="V133" t="s">
        <v>1464</v>
      </c>
      <c r="W133" t="s">
        <v>1465</v>
      </c>
      <c r="X133" t="s">
        <v>1466</v>
      </c>
      <c r="Y133" t="s">
        <v>1467</v>
      </c>
      <c r="Z133" t="s">
        <v>1468</v>
      </c>
      <c r="AH133">
        <v>3</v>
      </c>
      <c r="AI133">
        <v>3</v>
      </c>
      <c r="AT133" t="s">
        <v>694</v>
      </c>
      <c r="AU133">
        <v>2018</v>
      </c>
      <c r="AV133">
        <v>47</v>
      </c>
      <c r="AW133">
        <v>1</v>
      </c>
      <c r="BB133">
        <v>242</v>
      </c>
      <c r="BC133">
        <v>250</v>
      </c>
      <c r="BE133" t="s">
        <v>1469</v>
      </c>
      <c r="BF133" t="str">
        <f>HYPERLINK("http://dx.doi.org/10.1007/s11664-017-5755-7","http://dx.doi.org/10.1007/s11664-017-5755-7")</f>
        <v>http://dx.doi.org/10.1007/s11664-017-5755-7</v>
      </c>
      <c r="BR133" t="s">
        <v>85</v>
      </c>
      <c r="BS133" t="s">
        <v>1470</v>
      </c>
      <c r="BT133" t="str">
        <f>HYPERLINK("https%3A%2F%2Fwww.webofscience.com%2Fwos%2Fwoscc%2Ffull-record%2FWOS:000418580800028","View Full Record in Web of Science")</f>
        <v>View Full Record in Web of Science</v>
      </c>
    </row>
    <row r="134" spans="1:72" ht="12.75">
      <c r="A134" t="s">
        <v>72</v>
      </c>
      <c r="B134" t="s">
        <v>1471</v>
      </c>
      <c r="F134" t="s">
        <v>1472</v>
      </c>
      <c r="I134" t="s">
        <v>1473</v>
      </c>
      <c r="J134" t="s">
        <v>1474</v>
      </c>
      <c r="N134" t="s">
        <v>78</v>
      </c>
      <c r="V134" t="s">
        <v>1475</v>
      </c>
      <c r="W134" t="s">
        <v>1476</v>
      </c>
      <c r="X134" t="s">
        <v>1477</v>
      </c>
      <c r="Y134" t="s">
        <v>1478</v>
      </c>
      <c r="Z134" t="s">
        <v>1479</v>
      </c>
      <c r="AH134">
        <v>3</v>
      </c>
      <c r="AI134">
        <v>3</v>
      </c>
      <c r="AT134" t="s">
        <v>329</v>
      </c>
      <c r="AU134">
        <v>2022</v>
      </c>
      <c r="AV134">
        <v>12</v>
      </c>
      <c r="AW134">
        <v>15</v>
      </c>
      <c r="BD134">
        <v>2582</v>
      </c>
      <c r="BE134" t="s">
        <v>1480</v>
      </c>
      <c r="BF134" t="str">
        <f>HYPERLINK("http://dx.doi.org/10.3390/nano12152582","http://dx.doi.org/10.3390/nano12152582")</f>
        <v>http://dx.doi.org/10.3390/nano12152582</v>
      </c>
      <c r="BR134" t="s">
        <v>85</v>
      </c>
      <c r="BS134" t="s">
        <v>1481</v>
      </c>
      <c r="BT134" t="str">
        <f>HYPERLINK("https%3A%2F%2Fwww.webofscience.com%2Fwos%2Fwoscc%2Ffull-record%2FWOS:000839891100001","View Full Record in Web of Science")</f>
        <v>View Full Record in Web of Science</v>
      </c>
    </row>
    <row r="135" spans="1:72" ht="12.75">
      <c r="A135" t="s">
        <v>72</v>
      </c>
      <c r="B135" t="s">
        <v>1482</v>
      </c>
      <c r="F135" t="s">
        <v>1483</v>
      </c>
      <c r="I135" t="s">
        <v>1484</v>
      </c>
      <c r="J135" t="s">
        <v>1485</v>
      </c>
      <c r="N135" t="s">
        <v>78</v>
      </c>
      <c r="V135" t="s">
        <v>1486</v>
      </c>
      <c r="W135" t="s">
        <v>1487</v>
      </c>
      <c r="X135" t="s">
        <v>1488</v>
      </c>
      <c r="Y135" t="s">
        <v>1489</v>
      </c>
      <c r="Z135" t="s">
        <v>1490</v>
      </c>
      <c r="AH135">
        <v>12</v>
      </c>
      <c r="AI135">
        <v>12</v>
      </c>
      <c r="AT135" t="s">
        <v>1491</v>
      </c>
      <c r="AU135">
        <v>2021</v>
      </c>
      <c r="AV135">
        <v>17</v>
      </c>
      <c r="AW135">
        <v>5</v>
      </c>
      <c r="BB135">
        <v>461</v>
      </c>
      <c r="BC135">
        <v>469</v>
      </c>
      <c r="BR135" t="s">
        <v>85</v>
      </c>
      <c r="BS135" t="s">
        <v>1492</v>
      </c>
      <c r="BT135" t="str">
        <f>HYPERLINK("https%3A%2F%2Fwww.webofscience.com%2Fwos%2Fwoscc%2Ffull-record%2FWOS:000718015800001","View Full Record in Web of Science")</f>
        <v>View Full Record in Web of Science</v>
      </c>
    </row>
    <row r="136" spans="1:72" ht="12.75">
      <c r="A136" t="s">
        <v>72</v>
      </c>
      <c r="B136" t="s">
        <v>1493</v>
      </c>
      <c r="F136" t="s">
        <v>1494</v>
      </c>
      <c r="I136" t="s">
        <v>1495</v>
      </c>
      <c r="J136" t="s">
        <v>1496</v>
      </c>
      <c r="N136" t="s">
        <v>78</v>
      </c>
      <c r="V136" t="s">
        <v>1497</v>
      </c>
      <c r="W136" t="s">
        <v>1498</v>
      </c>
      <c r="X136" t="s">
        <v>1499</v>
      </c>
      <c r="Y136" t="s">
        <v>1500</v>
      </c>
      <c r="Z136" t="s">
        <v>1501</v>
      </c>
      <c r="AH136">
        <v>3</v>
      </c>
      <c r="AI136">
        <v>3</v>
      </c>
      <c r="AT136" t="s">
        <v>1502</v>
      </c>
      <c r="AU136">
        <v>2022</v>
      </c>
      <c r="AV136">
        <v>34</v>
      </c>
      <c r="AW136">
        <v>6</v>
      </c>
      <c r="BD136">
        <v>65502</v>
      </c>
      <c r="BE136" t="s">
        <v>1503</v>
      </c>
      <c r="BF136" t="str">
        <f>HYPERLINK("http://dx.doi.org/10.1088/1361-648X/ac3583","http://dx.doi.org/10.1088/1361-648X/ac3583")</f>
        <v>http://dx.doi.org/10.1088/1361-648X/ac3583</v>
      </c>
      <c r="BR136" t="s">
        <v>85</v>
      </c>
      <c r="BS136" t="s">
        <v>1504</v>
      </c>
      <c r="BT136" t="str">
        <f>HYPERLINK("https%3A%2F%2Fwww.webofscience.com%2Fwos%2Fwoscc%2Ffull-record%2FWOS:000722021300001","View Full Record in Web of Science")</f>
        <v>View Full Record in Web of Science</v>
      </c>
    </row>
    <row r="137" spans="1:72" ht="12.75">
      <c r="A137" t="s">
        <v>72</v>
      </c>
      <c r="B137" t="s">
        <v>1505</v>
      </c>
      <c r="F137" t="s">
        <v>1506</v>
      </c>
      <c r="I137" t="s">
        <v>1507</v>
      </c>
      <c r="J137" t="s">
        <v>1508</v>
      </c>
      <c r="N137" t="s">
        <v>151</v>
      </c>
      <c r="V137" t="s">
        <v>1509</v>
      </c>
      <c r="W137" t="s">
        <v>1510</v>
      </c>
      <c r="X137" t="s">
        <v>1511</v>
      </c>
      <c r="Y137" t="s">
        <v>1512</v>
      </c>
      <c r="Z137" t="s">
        <v>1513</v>
      </c>
      <c r="AH137">
        <v>37</v>
      </c>
      <c r="AI137">
        <v>37</v>
      </c>
      <c r="AT137" t="s">
        <v>140</v>
      </c>
      <c r="AU137">
        <v>2021</v>
      </c>
      <c r="AV137">
        <v>9</v>
      </c>
      <c r="AW137">
        <v>6</v>
      </c>
      <c r="BD137">
        <v>106503</v>
      </c>
      <c r="BE137" t="s">
        <v>1514</v>
      </c>
      <c r="BF137" t="str">
        <f>HYPERLINK("http://dx.doi.org/10.1016/j.jece.2021.106503","http://dx.doi.org/10.1016/j.jece.2021.106503")</f>
        <v>http://dx.doi.org/10.1016/j.jece.2021.106503</v>
      </c>
      <c r="BH137" t="s">
        <v>1332</v>
      </c>
      <c r="BR137" t="s">
        <v>85</v>
      </c>
      <c r="BS137" t="s">
        <v>1515</v>
      </c>
      <c r="BT137" t="str">
        <f>HYPERLINK("https%3A%2F%2Fwww.webofscience.com%2Fwos%2Fwoscc%2Ffull-record%2FWOS:000711641900004","View Full Record in Web of Science")</f>
        <v>View Full Record in Web of Science</v>
      </c>
    </row>
    <row r="138" spans="1:72" ht="12.75">
      <c r="A138" t="s">
        <v>72</v>
      </c>
      <c r="B138" t="s">
        <v>1516</v>
      </c>
      <c r="F138" t="s">
        <v>1517</v>
      </c>
      <c r="I138" t="s">
        <v>1518</v>
      </c>
      <c r="J138" t="s">
        <v>1519</v>
      </c>
      <c r="N138" t="s">
        <v>78</v>
      </c>
      <c r="V138" t="s">
        <v>1520</v>
      </c>
      <c r="W138" t="s">
        <v>1521</v>
      </c>
      <c r="X138" t="s">
        <v>1522</v>
      </c>
      <c r="Y138" t="s">
        <v>1523</v>
      </c>
      <c r="Z138" t="s">
        <v>1524</v>
      </c>
      <c r="AH138">
        <v>1</v>
      </c>
      <c r="AI138">
        <v>1</v>
      </c>
      <c r="AT138" t="s">
        <v>329</v>
      </c>
      <c r="AU138">
        <v>2019</v>
      </c>
      <c r="AV138">
        <v>6</v>
      </c>
      <c r="AW138">
        <v>8</v>
      </c>
      <c r="BD138">
        <v>86427</v>
      </c>
      <c r="BE138" t="s">
        <v>1525</v>
      </c>
      <c r="BF138" t="str">
        <f>HYPERLINK("http://dx.doi.org/10.1088/2053-1591/ab1efc","http://dx.doi.org/10.1088/2053-1591/ab1efc")</f>
        <v>http://dx.doi.org/10.1088/2053-1591/ab1efc</v>
      </c>
      <c r="BR138" t="s">
        <v>85</v>
      </c>
      <c r="BS138" t="s">
        <v>1526</v>
      </c>
      <c r="BT138" t="str">
        <f>HYPERLINK("https%3A%2F%2Fwww.webofscience.com%2Fwos%2Fwoscc%2Ffull-record%2FWOS:000468342900001","View Full Record in Web of Science")</f>
        <v>View Full Record in Web of Science</v>
      </c>
    </row>
    <row r="139" spans="1:72" ht="12.75">
      <c r="A139" t="s">
        <v>72</v>
      </c>
      <c r="B139" t="s">
        <v>1527</v>
      </c>
      <c r="F139" t="s">
        <v>1528</v>
      </c>
      <c r="I139" t="s">
        <v>1529</v>
      </c>
      <c r="J139" t="s">
        <v>1530</v>
      </c>
      <c r="N139" t="s">
        <v>78</v>
      </c>
      <c r="V139" t="s">
        <v>1531</v>
      </c>
      <c r="W139" t="s">
        <v>1532</v>
      </c>
      <c r="X139" t="s">
        <v>1488</v>
      </c>
      <c r="Y139" t="s">
        <v>1533</v>
      </c>
      <c r="Z139" t="s">
        <v>1534</v>
      </c>
      <c r="AH139">
        <v>4</v>
      </c>
      <c r="AI139">
        <v>4</v>
      </c>
      <c r="AT139" t="s">
        <v>166</v>
      </c>
      <c r="AU139">
        <v>2022</v>
      </c>
      <c r="AV139">
        <v>148</v>
      </c>
      <c r="BD139">
        <v>106811</v>
      </c>
      <c r="BE139" t="s">
        <v>1535</v>
      </c>
      <c r="BF139" t="str">
        <f>HYPERLINK("http://dx.doi.org/10.1016/j.mssp.2022.106811","http://dx.doi.org/10.1016/j.mssp.2022.106811")</f>
        <v>http://dx.doi.org/10.1016/j.mssp.2022.106811</v>
      </c>
      <c r="BH139" t="s">
        <v>1036</v>
      </c>
      <c r="BR139" t="s">
        <v>85</v>
      </c>
      <c r="BS139" t="s">
        <v>1536</v>
      </c>
      <c r="BT139" t="str">
        <f>HYPERLINK("https%3A%2F%2Fwww.webofscience.com%2Fwos%2Fwoscc%2Ffull-record%2FWOS:000807995200002","View Full Record in Web of Science")</f>
        <v>View Full Record in Web of Science</v>
      </c>
    </row>
    <row r="140" spans="1:72" ht="12.75">
      <c r="A140" t="s">
        <v>72</v>
      </c>
      <c r="B140" t="s">
        <v>1537</v>
      </c>
      <c r="F140" t="s">
        <v>1538</v>
      </c>
      <c r="I140" t="s">
        <v>1539</v>
      </c>
      <c r="J140" t="s">
        <v>1540</v>
      </c>
      <c r="N140" t="s">
        <v>78</v>
      </c>
      <c r="V140" t="s">
        <v>1541</v>
      </c>
      <c r="W140" t="s">
        <v>1542</v>
      </c>
      <c r="X140" t="s">
        <v>1543</v>
      </c>
      <c r="Y140" t="s">
        <v>1544</v>
      </c>
      <c r="Z140" t="s">
        <v>1545</v>
      </c>
      <c r="AH140">
        <v>19</v>
      </c>
      <c r="AI140">
        <v>19</v>
      </c>
      <c r="AT140" t="s">
        <v>1546</v>
      </c>
      <c r="AU140">
        <v>2021</v>
      </c>
      <c r="AV140">
        <v>228</v>
      </c>
      <c r="BD140">
        <v>123950</v>
      </c>
      <c r="BE140" t="s">
        <v>1547</v>
      </c>
      <c r="BF140" t="str">
        <f>HYPERLINK("http://dx.doi.org/10.1016/j.polymer.2021.123950","http://dx.doi.org/10.1016/j.polymer.2021.123950")</f>
        <v>http://dx.doi.org/10.1016/j.polymer.2021.123950</v>
      </c>
      <c r="BH140" t="s">
        <v>133</v>
      </c>
      <c r="BR140" t="s">
        <v>85</v>
      </c>
      <c r="BS140" t="s">
        <v>1548</v>
      </c>
      <c r="BT140" t="str">
        <f>HYPERLINK("https%3A%2F%2Fwww.webofscience.com%2Fwos%2Fwoscc%2Ffull-record%2FWOS:000672562200004","View Full Record in Web of Science")</f>
        <v>View Full Record in Web of Science</v>
      </c>
    </row>
    <row r="141" spans="1:72" ht="12.75">
      <c r="A141" t="s">
        <v>72</v>
      </c>
      <c r="B141" t="s">
        <v>1549</v>
      </c>
      <c r="F141" t="s">
        <v>1550</v>
      </c>
      <c r="I141" t="s">
        <v>1551</v>
      </c>
      <c r="J141" t="s">
        <v>1337</v>
      </c>
      <c r="N141" t="s">
        <v>151</v>
      </c>
      <c r="V141" t="s">
        <v>1552</v>
      </c>
      <c r="W141" t="s">
        <v>1553</v>
      </c>
      <c r="X141" t="s">
        <v>1554</v>
      </c>
      <c r="Y141" t="s">
        <v>1555</v>
      </c>
      <c r="Z141" t="s">
        <v>1342</v>
      </c>
      <c r="AH141">
        <v>126</v>
      </c>
      <c r="AI141">
        <v>127</v>
      </c>
      <c r="AT141" t="s">
        <v>155</v>
      </c>
      <c r="AU141">
        <v>2022</v>
      </c>
      <c r="AV141">
        <v>20</v>
      </c>
      <c r="AW141">
        <v>1</v>
      </c>
      <c r="BB141">
        <v>153</v>
      </c>
      <c r="BC141">
        <v>188</v>
      </c>
      <c r="BE141" t="s">
        <v>1556</v>
      </c>
      <c r="BF141" t="str">
        <f>HYPERLINK("http://dx.doi.org/10.1007/s10311-021-01322-8","http://dx.doi.org/10.1007/s10311-021-01322-8")</f>
        <v>http://dx.doi.org/10.1007/s10311-021-01322-8</v>
      </c>
      <c r="BH141" t="s">
        <v>1332</v>
      </c>
      <c r="BP141" t="s">
        <v>1344</v>
      </c>
      <c r="BQ141" t="s">
        <v>1344</v>
      </c>
      <c r="BR141" t="s">
        <v>85</v>
      </c>
      <c r="BS141" t="s">
        <v>1557</v>
      </c>
      <c r="BT141" t="str">
        <f>HYPERLINK("https%3A%2F%2Fwww.webofscience.com%2Fwos%2Fwoscc%2Ffull-record%2FWOS:000705749000001","View Full Record in Web of Science")</f>
        <v>View Full Record in Web of Science</v>
      </c>
    </row>
    <row r="142" spans="1:72" ht="12.75">
      <c r="A142" t="s">
        <v>72</v>
      </c>
      <c r="B142" t="s">
        <v>1558</v>
      </c>
      <c r="F142" t="s">
        <v>1559</v>
      </c>
      <c r="I142" t="s">
        <v>1560</v>
      </c>
      <c r="J142" t="s">
        <v>1561</v>
      </c>
      <c r="N142" t="s">
        <v>78</v>
      </c>
      <c r="V142" t="s">
        <v>1562</v>
      </c>
      <c r="W142" t="s">
        <v>1563</v>
      </c>
      <c r="X142" t="s">
        <v>1564</v>
      </c>
      <c r="Y142" t="s">
        <v>1565</v>
      </c>
      <c r="Z142" t="s">
        <v>1566</v>
      </c>
      <c r="AH142">
        <v>11</v>
      </c>
      <c r="AI142">
        <v>12</v>
      </c>
      <c r="AT142" t="s">
        <v>146</v>
      </c>
      <c r="AU142">
        <v>2021</v>
      </c>
      <c r="AV142">
        <v>35</v>
      </c>
      <c r="AW142">
        <v>13</v>
      </c>
      <c r="BB142">
        <v>10623</v>
      </c>
      <c r="BC142">
        <v>10629</v>
      </c>
      <c r="BE142" t="s">
        <v>1567</v>
      </c>
      <c r="BF142" t="str">
        <f>HYPERLINK("http://dx.doi.org/10.1021/acs.energyfuels.1c01386","http://dx.doi.org/10.1021/acs.energyfuels.1c01386")</f>
        <v>http://dx.doi.org/10.1021/acs.energyfuels.1c01386</v>
      </c>
      <c r="BH142" t="s">
        <v>133</v>
      </c>
      <c r="BR142" t="s">
        <v>85</v>
      </c>
      <c r="BS142" t="s">
        <v>1568</v>
      </c>
      <c r="BT142" t="str">
        <f>HYPERLINK("https%3A%2F%2Fwww.webofscience.com%2Fwos%2Fwoscc%2Ffull-record%2FWOS:000670646600021","View Full Record in Web of Science")</f>
        <v>View Full Record in Web of Science</v>
      </c>
    </row>
    <row r="143" spans="1:72" ht="12.75">
      <c r="A143" t="s">
        <v>72</v>
      </c>
      <c r="B143" t="s">
        <v>1569</v>
      </c>
      <c r="F143" t="s">
        <v>1570</v>
      </c>
      <c r="I143" t="s">
        <v>1571</v>
      </c>
      <c r="J143" t="s">
        <v>1572</v>
      </c>
      <c r="N143" t="s">
        <v>78</v>
      </c>
      <c r="V143" t="s">
        <v>1573</v>
      </c>
      <c r="W143" t="s">
        <v>1574</v>
      </c>
      <c r="X143" t="s">
        <v>1575</v>
      </c>
      <c r="Y143" t="s">
        <v>1576</v>
      </c>
      <c r="Z143" t="s">
        <v>1577</v>
      </c>
      <c r="AH143">
        <v>8</v>
      </c>
      <c r="AI143">
        <v>8</v>
      </c>
      <c r="AT143" t="s">
        <v>826</v>
      </c>
      <c r="AU143">
        <v>2020</v>
      </c>
      <c r="AV143">
        <v>237</v>
      </c>
      <c r="BD143">
        <v>118354</v>
      </c>
      <c r="BE143" t="s">
        <v>1578</v>
      </c>
      <c r="BF143" t="str">
        <f>HYPERLINK("http://dx.doi.org/10.1016/j.saa.2020.118354","http://dx.doi.org/10.1016/j.saa.2020.118354")</f>
        <v>http://dx.doi.org/10.1016/j.saa.2020.118354</v>
      </c>
      <c r="BR143" t="s">
        <v>85</v>
      </c>
      <c r="BS143" t="s">
        <v>1579</v>
      </c>
      <c r="BT143" t="str">
        <f>HYPERLINK("https%3A%2F%2Fwww.webofscience.com%2Fwos%2Fwoscc%2Ffull-record%2FWOS:000539257200012","View Full Record in Web of Science")</f>
        <v>View Full Record in Web of Science</v>
      </c>
    </row>
    <row r="144" spans="1:72" ht="12.75">
      <c r="A144" t="s">
        <v>72</v>
      </c>
      <c r="B144" t="s">
        <v>1580</v>
      </c>
      <c r="F144" t="s">
        <v>1581</v>
      </c>
      <c r="I144" t="s">
        <v>1582</v>
      </c>
      <c r="J144" t="s">
        <v>1041</v>
      </c>
      <c r="N144" t="s">
        <v>78</v>
      </c>
      <c r="V144" t="s">
        <v>1583</v>
      </c>
      <c r="W144" t="s">
        <v>1584</v>
      </c>
      <c r="X144" t="s">
        <v>1585</v>
      </c>
      <c r="Y144" t="s">
        <v>1586</v>
      </c>
      <c r="Z144" t="s">
        <v>1587</v>
      </c>
      <c r="AH144">
        <v>33</v>
      </c>
      <c r="AI144">
        <v>33</v>
      </c>
      <c r="AT144" t="s">
        <v>694</v>
      </c>
      <c r="AU144">
        <v>2021</v>
      </c>
      <c r="AV144">
        <v>13</v>
      </c>
      <c r="AW144">
        <v>2</v>
      </c>
      <c r="BD144">
        <v>278</v>
      </c>
      <c r="BE144" t="s">
        <v>1588</v>
      </c>
      <c r="BF144" t="str">
        <f>HYPERLINK("http://dx.doi.org/10.3390/polym13020278","http://dx.doi.org/10.3390/polym13020278")</f>
        <v>http://dx.doi.org/10.3390/polym13020278</v>
      </c>
      <c r="BR144" t="s">
        <v>85</v>
      </c>
      <c r="BS144" t="s">
        <v>1589</v>
      </c>
      <c r="BT144" t="str">
        <f>HYPERLINK("https%3A%2F%2Fwww.webofscience.com%2Fwos%2Fwoscc%2Ffull-record%2FWOS:000611461600001","View Full Record in Web of Science")</f>
        <v>View Full Record in Web of Science</v>
      </c>
    </row>
    <row r="145" spans="1:72" ht="12.75">
      <c r="A145" t="s">
        <v>72</v>
      </c>
      <c r="B145" t="s">
        <v>1590</v>
      </c>
      <c r="F145" t="s">
        <v>1591</v>
      </c>
      <c r="I145" t="s">
        <v>1592</v>
      </c>
      <c r="J145" t="s">
        <v>1593</v>
      </c>
      <c r="N145" t="s">
        <v>78</v>
      </c>
      <c r="V145" t="s">
        <v>1594</v>
      </c>
      <c r="W145" t="s">
        <v>1595</v>
      </c>
      <c r="X145" t="s">
        <v>1596</v>
      </c>
      <c r="Y145" t="s">
        <v>1354</v>
      </c>
      <c r="Z145" t="s">
        <v>1355</v>
      </c>
      <c r="AH145">
        <v>1</v>
      </c>
      <c r="AI145">
        <v>1</v>
      </c>
      <c r="AT145" t="s">
        <v>155</v>
      </c>
      <c r="AU145">
        <v>2022</v>
      </c>
      <c r="AV145">
        <v>161</v>
      </c>
      <c r="BD145">
        <v>110429</v>
      </c>
      <c r="BE145" t="s">
        <v>1597</v>
      </c>
      <c r="BF145" t="str">
        <f>HYPERLINK("http://dx.doi.org/10.1016/j.jpcs.2021.110429","http://dx.doi.org/10.1016/j.jpcs.2021.110429")</f>
        <v>http://dx.doi.org/10.1016/j.jpcs.2021.110429</v>
      </c>
      <c r="BH145" t="s">
        <v>1332</v>
      </c>
      <c r="BR145" t="s">
        <v>85</v>
      </c>
      <c r="BS145" t="s">
        <v>1598</v>
      </c>
      <c r="BT145" t="str">
        <f>HYPERLINK("https%3A%2F%2Fwww.webofscience.com%2Fwos%2Fwoscc%2Ffull-record%2FWOS:000711630800001","View Full Record in Web of Science")</f>
        <v>View Full Record in Web of Science</v>
      </c>
    </row>
    <row r="146" spans="1:72" ht="12.75">
      <c r="A146" t="s">
        <v>72</v>
      </c>
      <c r="B146" t="s">
        <v>1599</v>
      </c>
      <c r="F146" t="s">
        <v>1600</v>
      </c>
      <c r="I146" t="s">
        <v>1601</v>
      </c>
      <c r="J146" t="s">
        <v>700</v>
      </c>
      <c r="N146" t="s">
        <v>78</v>
      </c>
      <c r="V146" t="s">
        <v>1602</v>
      </c>
      <c r="W146" t="s">
        <v>1603</v>
      </c>
      <c r="X146" t="s">
        <v>1604</v>
      </c>
      <c r="Y146" t="s">
        <v>1605</v>
      </c>
      <c r="Z146" t="s">
        <v>1606</v>
      </c>
      <c r="AH146">
        <v>1</v>
      </c>
      <c r="AI146">
        <v>1</v>
      </c>
      <c r="AT146" t="s">
        <v>706</v>
      </c>
      <c r="AU146">
        <v>2022</v>
      </c>
      <c r="AV146">
        <v>14</v>
      </c>
      <c r="AW146">
        <v>9</v>
      </c>
      <c r="BD146">
        <v>5076</v>
      </c>
      <c r="BE146" t="s">
        <v>1607</v>
      </c>
      <c r="BF146" t="str">
        <f>HYPERLINK("http://dx.doi.org/10.3390/su14095076","http://dx.doi.org/10.3390/su14095076")</f>
        <v>http://dx.doi.org/10.3390/su14095076</v>
      </c>
      <c r="BR146" t="s">
        <v>85</v>
      </c>
      <c r="BS146" t="s">
        <v>1608</v>
      </c>
      <c r="BT146" t="str">
        <f>HYPERLINK("https%3A%2F%2Fwww.webofscience.com%2Fwos%2Fwoscc%2Ffull-record%2FWOS:000795287600001","View Full Record in Web of Science")</f>
        <v>View Full Record in Web of Science</v>
      </c>
    </row>
    <row r="147" spans="1:72" ht="12.75">
      <c r="A147" t="s">
        <v>72</v>
      </c>
      <c r="B147" t="s">
        <v>1609</v>
      </c>
      <c r="F147" t="s">
        <v>1610</v>
      </c>
      <c r="I147" t="s">
        <v>1611</v>
      </c>
      <c r="J147" t="s">
        <v>77</v>
      </c>
      <c r="N147" t="s">
        <v>78</v>
      </c>
      <c r="V147" t="s">
        <v>1612</v>
      </c>
      <c r="W147" t="s">
        <v>1613</v>
      </c>
      <c r="X147" t="s">
        <v>1614</v>
      </c>
      <c r="Y147" t="s">
        <v>1615</v>
      </c>
      <c r="Z147" t="s">
        <v>1616</v>
      </c>
      <c r="AH147">
        <v>6</v>
      </c>
      <c r="AI147">
        <v>6</v>
      </c>
      <c r="AU147">
        <v>2019</v>
      </c>
      <c r="AV147">
        <v>7</v>
      </c>
      <c r="BB147">
        <v>43438</v>
      </c>
      <c r="BC147">
        <v>43452</v>
      </c>
      <c r="BE147" t="s">
        <v>1617</v>
      </c>
      <c r="BF147" t="str">
        <f>HYPERLINK("http://dx.doi.org/10.1109/ACCESS.2019.2907791","http://dx.doi.org/10.1109/ACCESS.2019.2907791")</f>
        <v>http://dx.doi.org/10.1109/ACCESS.2019.2907791</v>
      </c>
      <c r="BR147" t="s">
        <v>85</v>
      </c>
      <c r="BS147" t="s">
        <v>1618</v>
      </c>
      <c r="BT147" t="str">
        <f>HYPERLINK("https%3A%2F%2Fwww.webofscience.com%2Fwos%2Fwoscc%2Ffull-record%2FWOS:000465370500001","View Full Record in Web of Science")</f>
        <v>View Full Record in Web of Science</v>
      </c>
    </row>
    <row r="148" spans="1:72" ht="12.75">
      <c r="A148" t="s">
        <v>72</v>
      </c>
      <c r="B148" t="s">
        <v>1619</v>
      </c>
      <c r="F148" t="s">
        <v>1620</v>
      </c>
      <c r="I148" t="s">
        <v>1621</v>
      </c>
      <c r="J148" t="s">
        <v>1622</v>
      </c>
      <c r="N148" t="s">
        <v>78</v>
      </c>
      <c r="V148" t="s">
        <v>1623</v>
      </c>
      <c r="W148" t="s">
        <v>1624</v>
      </c>
      <c r="X148" t="s">
        <v>1625</v>
      </c>
      <c r="Y148" t="s">
        <v>1626</v>
      </c>
      <c r="Z148" t="s">
        <v>1627</v>
      </c>
      <c r="AH148">
        <v>19</v>
      </c>
      <c r="AI148">
        <v>20</v>
      </c>
      <c r="AT148" t="s">
        <v>140</v>
      </c>
      <c r="AU148">
        <v>2020</v>
      </c>
      <c r="AV148">
        <v>162</v>
      </c>
      <c r="BB148">
        <v>489</v>
      </c>
      <c r="BC148">
        <v>503</v>
      </c>
      <c r="BE148" t="s">
        <v>1628</v>
      </c>
      <c r="BF148" t="str">
        <f>HYPERLINK("http://dx.doi.org/10.1016/j.renene.2020.08.006","http://dx.doi.org/10.1016/j.renene.2020.08.006")</f>
        <v>http://dx.doi.org/10.1016/j.renene.2020.08.006</v>
      </c>
      <c r="BR148" t="s">
        <v>85</v>
      </c>
      <c r="BS148" t="s">
        <v>1629</v>
      </c>
      <c r="BT148" t="str">
        <f>HYPERLINK("https%3A%2F%2Fwww.webofscience.com%2Fwos%2Fwoscc%2Ffull-record%2FWOS:000590672900012","View Full Record in Web of Science")</f>
        <v>View Full Record in Web of Science</v>
      </c>
    </row>
    <row r="149" spans="1:72" ht="12.75">
      <c r="A149" t="s">
        <v>72</v>
      </c>
      <c r="B149" t="s">
        <v>1630</v>
      </c>
      <c r="F149" t="s">
        <v>1631</v>
      </c>
      <c r="I149" t="s">
        <v>1632</v>
      </c>
      <c r="J149" t="s">
        <v>1633</v>
      </c>
      <c r="N149" t="s">
        <v>78</v>
      </c>
      <c r="V149" t="s">
        <v>1634</v>
      </c>
      <c r="W149" t="s">
        <v>1635</v>
      </c>
      <c r="X149" t="s">
        <v>1636</v>
      </c>
      <c r="Y149" t="s">
        <v>1637</v>
      </c>
      <c r="Z149" t="s">
        <v>1117</v>
      </c>
      <c r="AH149">
        <v>1</v>
      </c>
      <c r="AI149">
        <v>1</v>
      </c>
      <c r="AT149" t="s">
        <v>296</v>
      </c>
      <c r="AU149">
        <v>2022</v>
      </c>
      <c r="AV149">
        <v>48</v>
      </c>
      <c r="AW149">
        <v>21</v>
      </c>
      <c r="BB149">
        <v>31148</v>
      </c>
      <c r="BC149">
        <v>31156</v>
      </c>
      <c r="BE149" t="s">
        <v>1638</v>
      </c>
      <c r="BF149" t="str">
        <f>HYPERLINK("http://dx.doi.org/10.1016/j.ceramint.2022.06.189","http://dx.doi.org/10.1016/j.ceramint.2022.06.189")</f>
        <v>http://dx.doi.org/10.1016/j.ceramint.2022.06.189</v>
      </c>
      <c r="BH149" t="s">
        <v>772</v>
      </c>
      <c r="BR149" t="s">
        <v>85</v>
      </c>
      <c r="BS149" t="s">
        <v>1639</v>
      </c>
      <c r="BT149" t="str">
        <f>HYPERLINK("https%3A%2F%2Fwww.webofscience.com%2Fwos%2Fwoscc%2Ffull-record%2FWOS:000863084100002","View Full Record in Web of Science")</f>
        <v>View Full Record in Web of Science</v>
      </c>
    </row>
    <row r="150" spans="1:72" ht="12.75">
      <c r="A150" t="s">
        <v>72</v>
      </c>
      <c r="B150" t="s">
        <v>1640</v>
      </c>
      <c r="F150" t="s">
        <v>1641</v>
      </c>
      <c r="I150" t="s">
        <v>1642</v>
      </c>
      <c r="J150" t="s">
        <v>1643</v>
      </c>
      <c r="N150" t="s">
        <v>78</v>
      </c>
      <c r="V150" t="s">
        <v>1644</v>
      </c>
      <c r="W150" t="s">
        <v>1645</v>
      </c>
      <c r="X150" t="s">
        <v>1646</v>
      </c>
      <c r="Y150" t="s">
        <v>1647</v>
      </c>
      <c r="Z150" t="s">
        <v>1648</v>
      </c>
      <c r="AH150">
        <v>1</v>
      </c>
      <c r="AI150">
        <v>1</v>
      </c>
      <c r="AT150" t="s">
        <v>1649</v>
      </c>
      <c r="AU150">
        <v>2021</v>
      </c>
      <c r="AV150">
        <v>16</v>
      </c>
      <c r="AW150">
        <v>3</v>
      </c>
      <c r="BB150">
        <v>823</v>
      </c>
      <c r="BC150">
        <v>830</v>
      </c>
      <c r="BR150" t="s">
        <v>85</v>
      </c>
      <c r="BS150" t="s">
        <v>1650</v>
      </c>
      <c r="BT150" t="str">
        <f>HYPERLINK("https%3A%2F%2Fwww.webofscience.com%2Fwos%2Fwoscc%2Ffull-record%2FWOS:000709123600010","View Full Record in Web of Science")</f>
        <v>View Full Record in Web of Science</v>
      </c>
    </row>
    <row r="151" spans="1:72" ht="12.75">
      <c r="A151" t="s">
        <v>72</v>
      </c>
      <c r="B151" t="s">
        <v>1651</v>
      </c>
      <c r="F151" t="s">
        <v>1652</v>
      </c>
      <c r="I151" t="s">
        <v>1653</v>
      </c>
      <c r="J151" t="s">
        <v>1654</v>
      </c>
      <c r="N151" t="s">
        <v>78</v>
      </c>
      <c r="V151" t="s">
        <v>1655</v>
      </c>
      <c r="W151" t="s">
        <v>1656</v>
      </c>
      <c r="X151" t="s">
        <v>1657</v>
      </c>
      <c r="Y151" t="s">
        <v>1658</v>
      </c>
      <c r="Z151" t="s">
        <v>1659</v>
      </c>
      <c r="AH151">
        <v>18</v>
      </c>
      <c r="AI151">
        <v>18</v>
      </c>
      <c r="AT151" t="s">
        <v>1660</v>
      </c>
      <c r="AU151">
        <v>2020</v>
      </c>
      <c r="AV151">
        <v>126</v>
      </c>
      <c r="AW151">
        <v>10</v>
      </c>
      <c r="BD151">
        <v>815</v>
      </c>
      <c r="BE151" t="s">
        <v>1661</v>
      </c>
      <c r="BF151" t="str">
        <f>HYPERLINK("http://dx.doi.org/10.1007/s00339-020-03995-4","http://dx.doi.org/10.1007/s00339-020-03995-4")</f>
        <v>http://dx.doi.org/10.1007/s00339-020-03995-4</v>
      </c>
      <c r="BR151" t="s">
        <v>85</v>
      </c>
      <c r="BS151" t="s">
        <v>1662</v>
      </c>
      <c r="BT151" t="str">
        <f>HYPERLINK("https%3A%2F%2Fwww.webofscience.com%2Fwos%2Fwoscc%2Ffull-record%2FWOS:000576607800001","View Full Record in Web of Science")</f>
        <v>View Full Record in Web of Science</v>
      </c>
    </row>
    <row r="152" spans="1:72" ht="12.75">
      <c r="A152" t="s">
        <v>72</v>
      </c>
      <c r="B152" t="s">
        <v>1663</v>
      </c>
      <c r="F152" t="s">
        <v>1664</v>
      </c>
      <c r="I152" t="s">
        <v>1665</v>
      </c>
      <c r="J152" t="s">
        <v>1666</v>
      </c>
      <c r="N152" t="s">
        <v>78</v>
      </c>
      <c r="V152" t="s">
        <v>1667</v>
      </c>
      <c r="W152" t="s">
        <v>1668</v>
      </c>
      <c r="X152" t="s">
        <v>1669</v>
      </c>
      <c r="Y152" t="s">
        <v>1670</v>
      </c>
      <c r="Z152" t="s">
        <v>1671</v>
      </c>
      <c r="AH152">
        <v>25</v>
      </c>
      <c r="AI152">
        <v>25</v>
      </c>
      <c r="AT152" t="s">
        <v>694</v>
      </c>
      <c r="AU152">
        <v>2020</v>
      </c>
      <c r="AV152">
        <v>99</v>
      </c>
      <c r="BD152">
        <v>109512</v>
      </c>
      <c r="BE152" t="s">
        <v>1672</v>
      </c>
      <c r="BF152" t="str">
        <f>HYPERLINK("http://dx.doi.org/10.1016/j.optmat.2019.109512","http://dx.doi.org/10.1016/j.optmat.2019.109512")</f>
        <v>http://dx.doi.org/10.1016/j.optmat.2019.109512</v>
      </c>
      <c r="BR152" t="s">
        <v>85</v>
      </c>
      <c r="BS152" t="s">
        <v>1673</v>
      </c>
      <c r="BT152" t="str">
        <f>HYPERLINK("https%3A%2F%2Fwww.webofscience.com%2Fwos%2Fwoscc%2Ffull-record%2FWOS:000518692000039","View Full Record in Web of Science")</f>
        <v>View Full Record in Web of Science</v>
      </c>
    </row>
    <row r="153" spans="1:72" ht="12.75">
      <c r="A153" t="s">
        <v>72</v>
      </c>
      <c r="B153" t="s">
        <v>1674</v>
      </c>
      <c r="F153" t="s">
        <v>1675</v>
      </c>
      <c r="I153" t="s">
        <v>1676</v>
      </c>
      <c r="J153" t="s">
        <v>1677</v>
      </c>
      <c r="N153" t="s">
        <v>78</v>
      </c>
      <c r="V153" t="s">
        <v>1678</v>
      </c>
      <c r="W153" t="s">
        <v>1679</v>
      </c>
      <c r="X153" t="s">
        <v>1680</v>
      </c>
      <c r="Y153" t="s">
        <v>1681</v>
      </c>
      <c r="Z153" t="s">
        <v>1534</v>
      </c>
      <c r="AH153">
        <v>12</v>
      </c>
      <c r="AI153">
        <v>12</v>
      </c>
      <c r="AT153" t="s">
        <v>1682</v>
      </c>
      <c r="AU153">
        <v>2021</v>
      </c>
      <c r="AV153">
        <v>779</v>
      </c>
      <c r="BD153">
        <v>138835</v>
      </c>
      <c r="BE153" t="s">
        <v>1683</v>
      </c>
      <c r="BF153" t="str">
        <f>HYPERLINK("http://dx.doi.org/10.1016/j.cplett.2021.138835","http://dx.doi.org/10.1016/j.cplett.2021.138835")</f>
        <v>http://dx.doi.org/10.1016/j.cplett.2021.138835</v>
      </c>
      <c r="BH153" t="s">
        <v>683</v>
      </c>
      <c r="BR153" t="s">
        <v>85</v>
      </c>
      <c r="BS153" t="s">
        <v>1684</v>
      </c>
      <c r="BT153" t="str">
        <f>HYPERLINK("https%3A%2F%2Fwww.webofscience.com%2Fwos%2Fwoscc%2Ffull-record%2FWOS:000684997400013","View Full Record in Web of Science")</f>
        <v>View Full Record in Web of Science</v>
      </c>
    </row>
    <row r="154" spans="1:72" ht="12.75">
      <c r="A154" t="s">
        <v>72</v>
      </c>
      <c r="B154" t="s">
        <v>1685</v>
      </c>
      <c r="F154" t="s">
        <v>1686</v>
      </c>
      <c r="I154" t="s">
        <v>1687</v>
      </c>
      <c r="J154" t="s">
        <v>1688</v>
      </c>
      <c r="N154" t="s">
        <v>78</v>
      </c>
      <c r="V154" t="s">
        <v>1689</v>
      </c>
      <c r="W154" t="s">
        <v>1690</v>
      </c>
      <c r="X154" t="s">
        <v>1691</v>
      </c>
      <c r="Y154" t="s">
        <v>1489</v>
      </c>
      <c r="Z154" t="s">
        <v>1534</v>
      </c>
      <c r="AH154">
        <v>4</v>
      </c>
      <c r="AI154">
        <v>4</v>
      </c>
      <c r="AT154" t="s">
        <v>616</v>
      </c>
      <c r="AU154">
        <v>2022</v>
      </c>
      <c r="AV154">
        <v>97</v>
      </c>
      <c r="AW154">
        <v>6</v>
      </c>
      <c r="BD154">
        <v>65807</v>
      </c>
      <c r="BE154" t="s">
        <v>1692</v>
      </c>
      <c r="BF154" t="str">
        <f>HYPERLINK("http://dx.doi.org/10.1088/1402-4896/ac6910","http://dx.doi.org/10.1088/1402-4896/ac6910")</f>
        <v>http://dx.doi.org/10.1088/1402-4896/ac6910</v>
      </c>
      <c r="BR154" t="s">
        <v>85</v>
      </c>
      <c r="BS154" t="s">
        <v>1693</v>
      </c>
      <c r="BT154" t="str">
        <f>HYPERLINK("https%3A%2F%2Fwww.webofscience.com%2Fwos%2Fwoscc%2Ffull-record%2FWOS:000790544500001","View Full Record in Web of Science")</f>
        <v>View Full Record in Web of Science</v>
      </c>
    </row>
    <row r="155" spans="1:72" ht="12.75">
      <c r="A155" t="s">
        <v>72</v>
      </c>
      <c r="B155" t="s">
        <v>1694</v>
      </c>
      <c r="F155" t="s">
        <v>1695</v>
      </c>
      <c r="I155" t="s">
        <v>1696</v>
      </c>
      <c r="J155" t="s">
        <v>1697</v>
      </c>
      <c r="N155" t="s">
        <v>78</v>
      </c>
      <c r="V155" t="s">
        <v>1698</v>
      </c>
      <c r="W155" t="s">
        <v>1699</v>
      </c>
      <c r="X155" t="s">
        <v>1700</v>
      </c>
      <c r="Y155" t="s">
        <v>1701</v>
      </c>
      <c r="Z155" t="s">
        <v>1702</v>
      </c>
      <c r="AH155">
        <v>3</v>
      </c>
      <c r="AI155">
        <v>3</v>
      </c>
      <c r="AU155">
        <v>2017</v>
      </c>
      <c r="AV155">
        <v>26</v>
      </c>
      <c r="AW155">
        <v>5</v>
      </c>
      <c r="BB155">
        <v>475</v>
      </c>
      <c r="BC155">
        <v>483</v>
      </c>
      <c r="BE155" t="s">
        <v>1703</v>
      </c>
      <c r="BF155" t="str">
        <f>HYPERLINK("http://dx.doi.org/10.1127/metz/2017/0844","http://dx.doi.org/10.1127/metz/2017/0844")</f>
        <v>http://dx.doi.org/10.1127/metz/2017/0844</v>
      </c>
      <c r="BR155" t="s">
        <v>85</v>
      </c>
      <c r="BS155" t="s">
        <v>1704</v>
      </c>
      <c r="BT155" t="str">
        <f>HYPERLINK("https%3A%2F%2Fwww.webofscience.com%2Fwos%2Fwoscc%2Ffull-record%2FWOS:000417282800002","View Full Record in Web of Science")</f>
        <v>View Full Record in Web of Science</v>
      </c>
    </row>
    <row r="156" spans="1:72" ht="12.75">
      <c r="A156" t="s">
        <v>72</v>
      </c>
      <c r="B156" t="s">
        <v>1705</v>
      </c>
      <c r="F156" t="s">
        <v>1706</v>
      </c>
      <c r="I156" t="s">
        <v>1707</v>
      </c>
      <c r="J156" t="s">
        <v>1530</v>
      </c>
      <c r="N156" t="s">
        <v>78</v>
      </c>
      <c r="V156" t="s">
        <v>1708</v>
      </c>
      <c r="W156" t="s">
        <v>1709</v>
      </c>
      <c r="X156" t="s">
        <v>1710</v>
      </c>
      <c r="Y156" t="s">
        <v>1711</v>
      </c>
      <c r="Z156" t="s">
        <v>1712</v>
      </c>
      <c r="AH156">
        <v>9</v>
      </c>
      <c r="AI156">
        <v>9</v>
      </c>
      <c r="AT156" t="s">
        <v>594</v>
      </c>
      <c r="AU156">
        <v>2021</v>
      </c>
      <c r="AV156">
        <v>133</v>
      </c>
      <c r="BD156">
        <v>105976</v>
      </c>
      <c r="BE156" t="s">
        <v>1713</v>
      </c>
      <c r="BF156" t="str">
        <f>HYPERLINK("http://dx.doi.org/10.1016/j.mssp.2021.105976","http://dx.doi.org/10.1016/j.mssp.2021.105976")</f>
        <v>http://dx.doi.org/10.1016/j.mssp.2021.105976</v>
      </c>
      <c r="BH156" t="s">
        <v>133</v>
      </c>
      <c r="BR156" t="s">
        <v>85</v>
      </c>
      <c r="BS156" t="s">
        <v>1714</v>
      </c>
      <c r="BT156" t="str">
        <f>HYPERLINK("https%3A%2F%2Fwww.webofscience.com%2Fwos%2Fwoscc%2Ffull-record%2FWOS:000675848900004","View Full Record in Web of Science")</f>
        <v>View Full Record in Web of Science</v>
      </c>
    </row>
    <row r="157" spans="1:72" ht="12.75">
      <c r="A157" t="s">
        <v>72</v>
      </c>
      <c r="B157" t="s">
        <v>1715</v>
      </c>
      <c r="F157" t="s">
        <v>1716</v>
      </c>
      <c r="I157" t="s">
        <v>1717</v>
      </c>
      <c r="J157" t="s">
        <v>1718</v>
      </c>
      <c r="N157" t="s">
        <v>78</v>
      </c>
      <c r="V157" t="s">
        <v>1719</v>
      </c>
      <c r="W157" t="s">
        <v>1720</v>
      </c>
      <c r="X157" t="s">
        <v>1721</v>
      </c>
      <c r="Y157" t="s">
        <v>1722</v>
      </c>
      <c r="Z157" t="s">
        <v>1723</v>
      </c>
      <c r="AH157">
        <v>21</v>
      </c>
      <c r="AI157">
        <v>21</v>
      </c>
      <c r="AT157" t="s">
        <v>1724</v>
      </c>
      <c r="AU157">
        <v>2022</v>
      </c>
      <c r="AV157">
        <v>47</v>
      </c>
      <c r="AW157">
        <v>72</v>
      </c>
      <c r="BB157">
        <v>30970</v>
      </c>
      <c r="BC157">
        <v>30980</v>
      </c>
      <c r="BE157" t="s">
        <v>1725</v>
      </c>
      <c r="BF157" t="str">
        <f>HYPERLINK("http://dx.doi.org/10.1016/j.ijhydene.2021.11.124","http://dx.doi.org/10.1016/j.ijhydene.2021.11.124")</f>
        <v>http://dx.doi.org/10.1016/j.ijhydene.2021.11.124</v>
      </c>
      <c r="BR157" t="s">
        <v>85</v>
      </c>
      <c r="BS157" t="s">
        <v>1726</v>
      </c>
      <c r="BT157" t="str">
        <f>HYPERLINK("https%3A%2F%2Fwww.webofscience.com%2Fwos%2Fwoscc%2Ffull-record%2FWOS:000860569000005","View Full Record in Web of Science")</f>
        <v>View Full Record in Web of Science</v>
      </c>
    </row>
    <row r="158" spans="1:72" ht="12.75">
      <c r="A158" t="s">
        <v>72</v>
      </c>
      <c r="B158" t="s">
        <v>1727</v>
      </c>
      <c r="F158" t="s">
        <v>1728</v>
      </c>
      <c r="I158" t="s">
        <v>1729</v>
      </c>
      <c r="J158" t="s">
        <v>1666</v>
      </c>
      <c r="N158" t="s">
        <v>78</v>
      </c>
      <c r="V158" t="s">
        <v>1730</v>
      </c>
      <c r="W158" t="s">
        <v>1731</v>
      </c>
      <c r="X158" t="s">
        <v>1732</v>
      </c>
      <c r="Y158" t="s">
        <v>1733</v>
      </c>
      <c r="Z158" t="s">
        <v>1734</v>
      </c>
      <c r="AH158">
        <v>12</v>
      </c>
      <c r="AI158">
        <v>12</v>
      </c>
      <c r="AT158" t="s">
        <v>694</v>
      </c>
      <c r="AU158">
        <v>2020</v>
      </c>
      <c r="AV158">
        <v>99</v>
      </c>
      <c r="BD158">
        <v>109555</v>
      </c>
      <c r="BE158" t="s">
        <v>1735</v>
      </c>
      <c r="BF158" t="str">
        <f>HYPERLINK("http://dx.doi.org/10.1016/j.optmat.2019.109555","http://dx.doi.org/10.1016/j.optmat.2019.109555")</f>
        <v>http://dx.doi.org/10.1016/j.optmat.2019.109555</v>
      </c>
      <c r="BR158" t="s">
        <v>85</v>
      </c>
      <c r="BS158" t="s">
        <v>1736</v>
      </c>
      <c r="BT158" t="str">
        <f>HYPERLINK("https%3A%2F%2Fwww.webofscience.com%2Fwos%2Fwoscc%2Ffull-record%2FWOS:000518692000072","View Full Record in Web of Science")</f>
        <v>View Full Record in Web of Science</v>
      </c>
    </row>
    <row r="159" spans="1:72" ht="12.75">
      <c r="A159" t="s">
        <v>72</v>
      </c>
      <c r="B159" t="s">
        <v>1737</v>
      </c>
      <c r="F159" t="s">
        <v>1738</v>
      </c>
      <c r="I159" t="s">
        <v>1739</v>
      </c>
      <c r="J159" t="s">
        <v>1666</v>
      </c>
      <c r="N159" t="s">
        <v>78</v>
      </c>
      <c r="V159" t="s">
        <v>1740</v>
      </c>
      <c r="W159" t="s">
        <v>1741</v>
      </c>
      <c r="X159" t="s">
        <v>1742</v>
      </c>
      <c r="Y159" t="s">
        <v>1743</v>
      </c>
      <c r="Z159" t="s">
        <v>1744</v>
      </c>
      <c r="AH159">
        <v>18</v>
      </c>
      <c r="AI159">
        <v>18</v>
      </c>
      <c r="AT159" t="s">
        <v>594</v>
      </c>
      <c r="AU159">
        <v>2019</v>
      </c>
      <c r="AV159">
        <v>96</v>
      </c>
      <c r="BD159">
        <v>109354</v>
      </c>
      <c r="BE159" t="s">
        <v>1745</v>
      </c>
      <c r="BF159" t="str">
        <f>HYPERLINK("http://dx.doi.org/10.1016/j.optmat.2019.109354","http://dx.doi.org/10.1016/j.optmat.2019.109354")</f>
        <v>http://dx.doi.org/10.1016/j.optmat.2019.109354</v>
      </c>
      <c r="BR159" t="s">
        <v>85</v>
      </c>
      <c r="BS159" t="s">
        <v>1746</v>
      </c>
      <c r="BT159" t="str">
        <f>HYPERLINK("https%3A%2F%2Fwww.webofscience.com%2Fwos%2Fwoscc%2Ffull-record%2FWOS:000496866100077","View Full Record in Web of Science")</f>
        <v>View Full Record in Web of Science</v>
      </c>
    </row>
    <row r="160" spans="1:72" ht="12.75">
      <c r="A160" t="s">
        <v>72</v>
      </c>
      <c r="B160" t="s">
        <v>1747</v>
      </c>
      <c r="F160" t="s">
        <v>1748</v>
      </c>
      <c r="I160" t="s">
        <v>1749</v>
      </c>
      <c r="J160" t="s">
        <v>171</v>
      </c>
      <c r="N160" t="s">
        <v>78</v>
      </c>
      <c r="V160" t="s">
        <v>1750</v>
      </c>
      <c r="W160" t="s">
        <v>1751</v>
      </c>
      <c r="X160" t="s">
        <v>1752</v>
      </c>
      <c r="Y160" t="s">
        <v>1753</v>
      </c>
      <c r="Z160" t="s">
        <v>1754</v>
      </c>
      <c r="AH160">
        <v>42</v>
      </c>
      <c r="AI160">
        <v>41</v>
      </c>
      <c r="AT160" t="s">
        <v>895</v>
      </c>
      <c r="AU160">
        <v>2022</v>
      </c>
      <c r="AV160">
        <v>894</v>
      </c>
      <c r="BD160">
        <v>162409</v>
      </c>
      <c r="BE160" t="s">
        <v>1755</v>
      </c>
      <c r="BF160" t="str">
        <f>HYPERLINK("http://dx.doi.org/10.1016/j.jallcom.2021.162409","http://dx.doi.org/10.1016/j.jallcom.2021.162409")</f>
        <v>http://dx.doi.org/10.1016/j.jallcom.2021.162409</v>
      </c>
      <c r="BH160" t="s">
        <v>1332</v>
      </c>
      <c r="BR160" t="s">
        <v>85</v>
      </c>
      <c r="BS160" t="s">
        <v>1756</v>
      </c>
      <c r="BT160" t="str">
        <f>HYPERLINK("https%3A%2F%2Fwww.webofscience.com%2Fwos%2Fwoscc%2Ffull-record%2FWOS:000714731800001","View Full Record in Web of Science")</f>
        <v>View Full Record in Web of Science</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dr.heba</dc:creator>
  <cp:keywords/>
  <dc:description/>
  <cp:lastModifiedBy>-----</cp:lastModifiedBy>
  <dcterms:created xsi:type="dcterms:W3CDTF">2023-12-13T05:52:36Z</dcterms:created>
  <dcterms:modified xsi:type="dcterms:W3CDTF">2023-12-13T05:52:37Z</dcterms:modified>
  <cp:category/>
  <cp:version/>
  <cp:contentType/>
  <cp:contentStatus/>
</cp:coreProperties>
</file>